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PO\Presupuestos\0 - En desarrollo\REACONDICIONAMIENTO DE LÌNEA BRIKET\"/>
    </mc:Choice>
  </mc:AlternateContent>
  <xr:revisionPtr revIDLastSave="0" documentId="8_{E9491FB6-95CD-473D-84CB-3258714FDE18}" xr6:coauthVersionLast="47" xr6:coauthVersionMax="47" xr10:uidLastSave="{00000000-0000-0000-0000-000000000000}"/>
  <bookViews>
    <workbookView xWindow="28680" yWindow="-11280" windowWidth="29040" windowHeight="15720" activeTab="1" xr2:uid="{00000000-000D-0000-FFFF-FFFF00000000}"/>
  </bookViews>
  <sheets>
    <sheet name="CATEGORÍAS" sheetId="28" r:id="rId1"/>
    <sheet name="DETALLE" sheetId="34" r:id="rId2"/>
    <sheet name="Hoja1" sheetId="39" r:id="rId3"/>
  </sheets>
  <definedNames>
    <definedName name="_xlnm._FilterDatabase" localSheetId="1" hidden="1">DETALLE!$A$9:$AK$103</definedName>
    <definedName name="_Hlk118896258" localSheetId="0">CATEGORÍAS!#REF!</definedName>
    <definedName name="_Hlk118896258" localSheetId="1">DETALLE!#REF!</definedName>
  </definedNames>
  <calcPr calcId="191029"/>
</workbook>
</file>

<file path=xl/calcChain.xml><?xml version="1.0" encoding="utf-8"?>
<calcChain xmlns="http://schemas.openxmlformats.org/spreadsheetml/2006/main">
  <c r="R26" i="34" l="1"/>
  <c r="G26" i="34"/>
  <c r="AK19" i="34"/>
  <c r="AJ19" i="34"/>
  <c r="AI19" i="34"/>
  <c r="AH19" i="34"/>
  <c r="AG19" i="34"/>
  <c r="AE19" i="34"/>
  <c r="AD19" i="34"/>
  <c r="AC19" i="34"/>
  <c r="AB19" i="34"/>
  <c r="Y19" i="34"/>
  <c r="X19" i="34"/>
  <c r="O19" i="34"/>
  <c r="C19" i="34"/>
  <c r="AK18" i="34"/>
  <c r="AJ18" i="34"/>
  <c r="AI18" i="34"/>
  <c r="AH18" i="34"/>
  <c r="AG18" i="34"/>
  <c r="AE18" i="34"/>
  <c r="AD18" i="34"/>
  <c r="AC18" i="34"/>
  <c r="AB18" i="34"/>
  <c r="Y18" i="34"/>
  <c r="X18" i="34"/>
  <c r="O18" i="34"/>
  <c r="M18" i="34"/>
  <c r="Z18" i="34" s="1"/>
  <c r="K18" i="34"/>
  <c r="C18" i="34"/>
  <c r="AK17" i="34"/>
  <c r="AJ17" i="34"/>
  <c r="AI17" i="34"/>
  <c r="AH17" i="34"/>
  <c r="AG17" i="34"/>
  <c r="AE17" i="34"/>
  <c r="AD17" i="34"/>
  <c r="AC17" i="34"/>
  <c r="AB17" i="34"/>
  <c r="Y17" i="34"/>
  <c r="X17" i="34"/>
  <c r="O17" i="34"/>
  <c r="M17" i="34"/>
  <c r="K17" i="34"/>
  <c r="C17" i="34"/>
  <c r="AK16" i="34"/>
  <c r="AJ16" i="34"/>
  <c r="AI16" i="34"/>
  <c r="AH16" i="34"/>
  <c r="AG16" i="34"/>
  <c r="AE16" i="34"/>
  <c r="AD16" i="34"/>
  <c r="AC16" i="34"/>
  <c r="AB16" i="34"/>
  <c r="Y16" i="34"/>
  <c r="X16" i="34"/>
  <c r="O16" i="34"/>
  <c r="M16" i="34"/>
  <c r="K16" i="34"/>
  <c r="C16" i="34"/>
  <c r="AK15" i="34"/>
  <c r="AJ15" i="34"/>
  <c r="AI15" i="34"/>
  <c r="AH15" i="34"/>
  <c r="AG15" i="34"/>
  <c r="AE15" i="34"/>
  <c r="AD15" i="34"/>
  <c r="AC15" i="34"/>
  <c r="AB15" i="34"/>
  <c r="Y15" i="34"/>
  <c r="X15" i="34"/>
  <c r="M15" i="34"/>
  <c r="Z15" i="34" s="1"/>
  <c r="K15" i="34"/>
  <c r="C15" i="34"/>
  <c r="AK13" i="34"/>
  <c r="AJ13" i="34"/>
  <c r="AI13" i="34"/>
  <c r="AH13" i="34"/>
  <c r="AG13" i="34"/>
  <c r="AE13" i="34"/>
  <c r="AD13" i="34"/>
  <c r="AC13" i="34"/>
  <c r="AB13" i="34"/>
  <c r="Y13" i="34"/>
  <c r="X13" i="34"/>
  <c r="M13" i="34"/>
  <c r="K13" i="34"/>
  <c r="C13" i="34"/>
  <c r="C12" i="34"/>
  <c r="AK33" i="34"/>
  <c r="AJ33" i="34"/>
  <c r="AI33" i="34"/>
  <c r="AH33" i="34"/>
  <c r="AG33" i="34"/>
  <c r="AC33" i="34"/>
  <c r="AB33" i="34"/>
  <c r="AA33" i="34"/>
  <c r="Z33" i="34"/>
  <c r="Y33" i="34"/>
  <c r="X33" i="34"/>
  <c r="M33" i="34"/>
  <c r="T33" i="34" s="1"/>
  <c r="AE33" i="34" s="1"/>
  <c r="K33" i="34"/>
  <c r="C33" i="34"/>
  <c r="AK14" i="34"/>
  <c r="AJ14" i="34"/>
  <c r="AI14" i="34"/>
  <c r="AH14" i="34"/>
  <c r="AG14" i="34"/>
  <c r="AC14" i="34"/>
  <c r="AB14" i="34"/>
  <c r="AA14" i="34"/>
  <c r="Z14" i="34"/>
  <c r="Y14" i="34"/>
  <c r="X14" i="34"/>
  <c r="M14" i="34"/>
  <c r="T14" i="34" s="1"/>
  <c r="AE14" i="34" s="1"/>
  <c r="K14" i="34"/>
  <c r="C14" i="34"/>
  <c r="AK38" i="34"/>
  <c r="AJ38" i="34"/>
  <c r="AI38" i="34"/>
  <c r="AH38" i="34"/>
  <c r="AG38" i="34"/>
  <c r="AE38" i="34"/>
  <c r="AD38" i="34"/>
  <c r="AC38" i="34"/>
  <c r="AB38" i="34"/>
  <c r="Y38" i="34"/>
  <c r="X38" i="34"/>
  <c r="O38" i="34"/>
  <c r="C38" i="34"/>
  <c r="AK37" i="34"/>
  <c r="AJ37" i="34"/>
  <c r="AI37" i="34"/>
  <c r="AH37" i="34"/>
  <c r="AG37" i="34"/>
  <c r="AE37" i="34"/>
  <c r="AD37" i="34"/>
  <c r="AC37" i="34"/>
  <c r="AB37" i="34"/>
  <c r="Y37" i="34"/>
  <c r="X37" i="34"/>
  <c r="O37" i="34"/>
  <c r="M37" i="34"/>
  <c r="Z37" i="34" s="1"/>
  <c r="K37" i="34"/>
  <c r="C37" i="34"/>
  <c r="AK25" i="34"/>
  <c r="AJ25" i="34"/>
  <c r="AI25" i="34"/>
  <c r="AH25" i="34"/>
  <c r="AG25" i="34"/>
  <c r="AE25" i="34"/>
  <c r="AD25" i="34"/>
  <c r="AC25" i="34"/>
  <c r="AB25" i="34"/>
  <c r="Y25" i="34"/>
  <c r="X25" i="34"/>
  <c r="O25" i="34"/>
  <c r="C25" i="34"/>
  <c r="AK24" i="34"/>
  <c r="AJ24" i="34"/>
  <c r="AI24" i="34"/>
  <c r="AH24" i="34"/>
  <c r="AG24" i="34"/>
  <c r="AE24" i="34"/>
  <c r="AD24" i="34"/>
  <c r="AC24" i="34"/>
  <c r="AB24" i="34"/>
  <c r="Y24" i="34"/>
  <c r="X24" i="34"/>
  <c r="O24" i="34"/>
  <c r="M24" i="34"/>
  <c r="Z24" i="34" s="1"/>
  <c r="K24" i="34"/>
  <c r="C24" i="34"/>
  <c r="AK31" i="34"/>
  <c r="AJ31" i="34"/>
  <c r="AI31" i="34"/>
  <c r="AH31" i="34"/>
  <c r="AG31" i="34"/>
  <c r="AE31" i="34"/>
  <c r="AD31" i="34"/>
  <c r="AC31" i="34"/>
  <c r="AB31" i="34"/>
  <c r="Y31" i="34"/>
  <c r="X31" i="34"/>
  <c r="O31" i="34"/>
  <c r="C31" i="34"/>
  <c r="AK30" i="34"/>
  <c r="AJ30" i="34"/>
  <c r="AI30" i="34"/>
  <c r="AH30" i="34"/>
  <c r="AG30" i="34"/>
  <c r="AE30" i="34"/>
  <c r="AD30" i="34"/>
  <c r="AC30" i="34"/>
  <c r="AB30" i="34"/>
  <c r="Y30" i="34"/>
  <c r="X30" i="34"/>
  <c r="O30" i="34"/>
  <c r="M30" i="34"/>
  <c r="Z30" i="34" s="1"/>
  <c r="K30" i="34"/>
  <c r="C30" i="34"/>
  <c r="AK45" i="34"/>
  <c r="AJ45" i="34"/>
  <c r="AI45" i="34"/>
  <c r="AH45" i="34"/>
  <c r="AG45" i="34"/>
  <c r="AE45" i="34"/>
  <c r="AD45" i="34"/>
  <c r="AC45" i="34"/>
  <c r="AB45" i="34"/>
  <c r="Y45" i="34"/>
  <c r="X45" i="34"/>
  <c r="O45" i="34"/>
  <c r="C45" i="34"/>
  <c r="AK44" i="34"/>
  <c r="AJ44" i="34"/>
  <c r="AI44" i="34"/>
  <c r="AH44" i="34"/>
  <c r="AG44" i="34"/>
  <c r="AE44" i="34"/>
  <c r="AD44" i="34"/>
  <c r="AC44" i="34"/>
  <c r="AB44" i="34"/>
  <c r="Y44" i="34"/>
  <c r="X44" i="34"/>
  <c r="O44" i="34"/>
  <c r="M44" i="34"/>
  <c r="Z44" i="34" s="1"/>
  <c r="K44" i="34"/>
  <c r="C44" i="34"/>
  <c r="AK53" i="34"/>
  <c r="AJ53" i="34"/>
  <c r="AI53" i="34"/>
  <c r="AH53" i="34"/>
  <c r="AG53" i="34"/>
  <c r="AE53" i="34"/>
  <c r="AD53" i="34"/>
  <c r="AC53" i="34"/>
  <c r="AB53" i="34"/>
  <c r="Y53" i="34"/>
  <c r="X53" i="34"/>
  <c r="O53" i="34"/>
  <c r="C53" i="34"/>
  <c r="AK52" i="34"/>
  <c r="AJ52" i="34"/>
  <c r="AI52" i="34"/>
  <c r="AH52" i="34"/>
  <c r="AG52" i="34"/>
  <c r="AE52" i="34"/>
  <c r="AD52" i="34"/>
  <c r="AC52" i="34"/>
  <c r="AB52" i="34"/>
  <c r="Y52" i="34"/>
  <c r="X52" i="34"/>
  <c r="O52" i="34"/>
  <c r="M52" i="34"/>
  <c r="Z52" i="34" s="1"/>
  <c r="K52" i="34"/>
  <c r="C52" i="34"/>
  <c r="AK60" i="34"/>
  <c r="AJ60" i="34"/>
  <c r="AI60" i="34"/>
  <c r="AH60" i="34"/>
  <c r="AG60" i="34"/>
  <c r="AE60" i="34"/>
  <c r="AD60" i="34"/>
  <c r="AC60" i="34"/>
  <c r="AB60" i="34"/>
  <c r="Y60" i="34"/>
  <c r="X60" i="34"/>
  <c r="O60" i="34"/>
  <c r="C60" i="34"/>
  <c r="AK59" i="34"/>
  <c r="AJ59" i="34"/>
  <c r="AI59" i="34"/>
  <c r="AH59" i="34"/>
  <c r="AG59" i="34"/>
  <c r="AE59" i="34"/>
  <c r="AD59" i="34"/>
  <c r="AC59" i="34"/>
  <c r="AB59" i="34"/>
  <c r="Y59" i="34"/>
  <c r="X59" i="34"/>
  <c r="O59" i="34"/>
  <c r="M59" i="34"/>
  <c r="Z59" i="34" s="1"/>
  <c r="K59" i="34"/>
  <c r="C59" i="34"/>
  <c r="AK28" i="34"/>
  <c r="AJ28" i="34"/>
  <c r="AI28" i="34"/>
  <c r="AH28" i="34"/>
  <c r="AG28" i="34"/>
  <c r="AC28" i="34"/>
  <c r="AB28" i="34"/>
  <c r="AA28" i="34"/>
  <c r="Z28" i="34"/>
  <c r="Y28" i="34"/>
  <c r="X28" i="34"/>
  <c r="M28" i="34"/>
  <c r="T28" i="34" s="1"/>
  <c r="AE28" i="34" s="1"/>
  <c r="K28" i="34"/>
  <c r="C28" i="34"/>
  <c r="AK41" i="34"/>
  <c r="AJ41" i="34"/>
  <c r="AI41" i="34"/>
  <c r="AH41" i="34"/>
  <c r="AG41" i="34"/>
  <c r="AC41" i="34"/>
  <c r="AB41" i="34"/>
  <c r="AA41" i="34"/>
  <c r="Z41" i="34"/>
  <c r="Y41" i="34"/>
  <c r="X41" i="34"/>
  <c r="M41" i="34"/>
  <c r="T41" i="34" s="1"/>
  <c r="AE41" i="34" s="1"/>
  <c r="K41" i="34"/>
  <c r="C41" i="34"/>
  <c r="AK48" i="34"/>
  <c r="AJ48" i="34"/>
  <c r="AI48" i="34"/>
  <c r="AH48" i="34"/>
  <c r="AG48" i="34"/>
  <c r="AC48" i="34"/>
  <c r="AB48" i="34"/>
  <c r="AA48" i="34"/>
  <c r="Z48" i="34"/>
  <c r="Y48" i="34"/>
  <c r="X48" i="34"/>
  <c r="M48" i="34"/>
  <c r="T48" i="34" s="1"/>
  <c r="AE48" i="34" s="1"/>
  <c r="K48" i="34"/>
  <c r="C48" i="34"/>
  <c r="AK56" i="34"/>
  <c r="AJ56" i="34"/>
  <c r="AI56" i="34"/>
  <c r="AH56" i="34"/>
  <c r="AG56" i="34"/>
  <c r="AC56" i="34"/>
  <c r="AB56" i="34"/>
  <c r="AA56" i="34"/>
  <c r="Z56" i="34"/>
  <c r="Y56" i="34"/>
  <c r="X56" i="34"/>
  <c r="M56" i="34"/>
  <c r="T56" i="34" s="1"/>
  <c r="AE56" i="34" s="1"/>
  <c r="K56" i="34"/>
  <c r="C56" i="34"/>
  <c r="AK49" i="34"/>
  <c r="AJ49" i="34"/>
  <c r="AI49" i="34"/>
  <c r="AH49" i="34"/>
  <c r="AG49" i="34"/>
  <c r="AE49" i="34"/>
  <c r="AD49" i="34"/>
  <c r="AC49" i="34"/>
  <c r="AB49" i="34"/>
  <c r="Y49" i="34"/>
  <c r="X49" i="34"/>
  <c r="M49" i="34"/>
  <c r="Z49" i="34" s="1"/>
  <c r="K49" i="34"/>
  <c r="C49" i="34"/>
  <c r="AK34" i="34"/>
  <c r="AJ34" i="34"/>
  <c r="AI34" i="34"/>
  <c r="AH34" i="34"/>
  <c r="AG34" i="34"/>
  <c r="AE34" i="34"/>
  <c r="AD34" i="34"/>
  <c r="AC34" i="34"/>
  <c r="AB34" i="34"/>
  <c r="Y34" i="34"/>
  <c r="X34" i="34"/>
  <c r="M34" i="34"/>
  <c r="Z34" i="34" s="1"/>
  <c r="K34" i="34"/>
  <c r="C34" i="34"/>
  <c r="AK58" i="34"/>
  <c r="AJ58" i="34"/>
  <c r="AI58" i="34"/>
  <c r="AH58" i="34"/>
  <c r="AG58" i="34"/>
  <c r="AE58" i="34"/>
  <c r="AD58" i="34"/>
  <c r="AC58" i="34"/>
  <c r="AB58" i="34"/>
  <c r="Y58" i="34"/>
  <c r="X58" i="34"/>
  <c r="O58" i="34"/>
  <c r="M58" i="34"/>
  <c r="Z58" i="34" s="1"/>
  <c r="K58" i="34"/>
  <c r="C58" i="34"/>
  <c r="T17" i="34" l="1"/>
  <c r="AA17" i="34" s="1"/>
  <c r="T16" i="34"/>
  <c r="AA16" i="34" s="1"/>
  <c r="Z16" i="34"/>
  <c r="M19" i="34"/>
  <c r="Z17" i="34"/>
  <c r="T18" i="34"/>
  <c r="AA18" i="34" s="1"/>
  <c r="T13" i="34"/>
  <c r="T15" i="34"/>
  <c r="AA15" i="34" s="1"/>
  <c r="Z13" i="34"/>
  <c r="AD33" i="34"/>
  <c r="AD14" i="34"/>
  <c r="T37" i="34"/>
  <c r="AA37" i="34" s="1"/>
  <c r="T24" i="34"/>
  <c r="AA24" i="34" s="1"/>
  <c r="T30" i="34"/>
  <c r="AA30" i="34" s="1"/>
  <c r="T44" i="34"/>
  <c r="AA44" i="34" s="1"/>
  <c r="T52" i="34"/>
  <c r="AA52" i="34" s="1"/>
  <c r="T59" i="34"/>
  <c r="AA59" i="34" s="1"/>
  <c r="AD41" i="34"/>
  <c r="AD56" i="34"/>
  <c r="AD48" i="34"/>
  <c r="AD28" i="34"/>
  <c r="T49" i="34"/>
  <c r="AA49" i="34" s="1"/>
  <c r="T34" i="34"/>
  <c r="AA34" i="34" s="1"/>
  <c r="T58" i="34"/>
  <c r="AA58" i="34" s="1"/>
  <c r="AD90" i="34"/>
  <c r="AE90" i="34"/>
  <c r="AD94" i="34"/>
  <c r="AE94" i="34"/>
  <c r="O99" i="34"/>
  <c r="T99" i="34" s="1"/>
  <c r="O98" i="34"/>
  <c r="O97" i="34"/>
  <c r="O96" i="34"/>
  <c r="O95" i="34"/>
  <c r="O93" i="34"/>
  <c r="O92" i="34"/>
  <c r="O91" i="34"/>
  <c r="O57" i="34"/>
  <c r="O51" i="34"/>
  <c r="O50" i="34"/>
  <c r="O43" i="34"/>
  <c r="O42" i="34"/>
  <c r="O29" i="34"/>
  <c r="O23" i="34"/>
  <c r="O22" i="34"/>
  <c r="O35" i="34"/>
  <c r="O36" i="34"/>
  <c r="M32" i="34"/>
  <c r="AK57" i="34"/>
  <c r="AJ57" i="34"/>
  <c r="AI57" i="34"/>
  <c r="AH57" i="34"/>
  <c r="AG57" i="34"/>
  <c r="AE57" i="34"/>
  <c r="AD57" i="34"/>
  <c r="AC57" i="34"/>
  <c r="AB57" i="34"/>
  <c r="Y57" i="34"/>
  <c r="X57" i="34"/>
  <c r="M57" i="34"/>
  <c r="K57" i="34"/>
  <c r="C57" i="34"/>
  <c r="AK55" i="34"/>
  <c r="AJ55" i="34"/>
  <c r="AI55" i="34"/>
  <c r="AH55" i="34"/>
  <c r="AG55" i="34"/>
  <c r="AE55" i="34"/>
  <c r="AD55" i="34"/>
  <c r="AC55" i="34"/>
  <c r="AB55" i="34"/>
  <c r="Y55" i="34"/>
  <c r="X55" i="34"/>
  <c r="M55" i="34"/>
  <c r="K55" i="34"/>
  <c r="C55" i="34"/>
  <c r="AK51" i="34"/>
  <c r="AJ51" i="34"/>
  <c r="AI51" i="34"/>
  <c r="AH51" i="34"/>
  <c r="AG51" i="34"/>
  <c r="AE51" i="34"/>
  <c r="AD51" i="34"/>
  <c r="AC51" i="34"/>
  <c r="AB51" i="34"/>
  <c r="Y51" i="34"/>
  <c r="X51" i="34"/>
  <c r="M51" i="34"/>
  <c r="Z51" i="34" s="1"/>
  <c r="K51" i="34"/>
  <c r="C51" i="34"/>
  <c r="AK50" i="34"/>
  <c r="AJ50" i="34"/>
  <c r="AI50" i="34"/>
  <c r="AH50" i="34"/>
  <c r="AG50" i="34"/>
  <c r="AE50" i="34"/>
  <c r="AD50" i="34"/>
  <c r="AC50" i="34"/>
  <c r="AB50" i="34"/>
  <c r="Y50" i="34"/>
  <c r="X50" i="34"/>
  <c r="M50" i="34"/>
  <c r="K50" i="34"/>
  <c r="C50" i="34"/>
  <c r="AK47" i="34"/>
  <c r="AJ47" i="34"/>
  <c r="AI47" i="34"/>
  <c r="AH47" i="34"/>
  <c r="AG47" i="34"/>
  <c r="AE47" i="34"/>
  <c r="AD47" i="34"/>
  <c r="AC47" i="34"/>
  <c r="AB47" i="34"/>
  <c r="Y47" i="34"/>
  <c r="X47" i="34"/>
  <c r="M47" i="34"/>
  <c r="K47" i="34"/>
  <c r="C47" i="34"/>
  <c r="AK43" i="34"/>
  <c r="AJ43" i="34"/>
  <c r="AI43" i="34"/>
  <c r="AH43" i="34"/>
  <c r="AG43" i="34"/>
  <c r="AE43" i="34"/>
  <c r="AD43" i="34"/>
  <c r="AC43" i="34"/>
  <c r="AB43" i="34"/>
  <c r="Y43" i="34"/>
  <c r="X43" i="34"/>
  <c r="M43" i="34"/>
  <c r="Z43" i="34" s="1"/>
  <c r="K43" i="34"/>
  <c r="C43" i="34"/>
  <c r="AK42" i="34"/>
  <c r="AJ42" i="34"/>
  <c r="AI42" i="34"/>
  <c r="AH42" i="34"/>
  <c r="AG42" i="34"/>
  <c r="AE42" i="34"/>
  <c r="AD42" i="34"/>
  <c r="AC42" i="34"/>
  <c r="AB42" i="34"/>
  <c r="Y42" i="34"/>
  <c r="X42" i="34"/>
  <c r="M42" i="34"/>
  <c r="K42" i="34"/>
  <c r="C42" i="34"/>
  <c r="AK40" i="34"/>
  <c r="AJ40" i="34"/>
  <c r="AI40" i="34"/>
  <c r="AH40" i="34"/>
  <c r="AG40" i="34"/>
  <c r="AE40" i="34"/>
  <c r="AD40" i="34"/>
  <c r="AC40" i="34"/>
  <c r="AB40" i="34"/>
  <c r="Y40" i="34"/>
  <c r="X40" i="34"/>
  <c r="M40" i="34"/>
  <c r="K40" i="34"/>
  <c r="C40" i="34"/>
  <c r="AK29" i="34"/>
  <c r="AJ29" i="34"/>
  <c r="AI29" i="34"/>
  <c r="AH29" i="34"/>
  <c r="AG29" i="34"/>
  <c r="AE29" i="34"/>
  <c r="AD29" i="34"/>
  <c r="AC29" i="34"/>
  <c r="AB29" i="34"/>
  <c r="Y29" i="34"/>
  <c r="X29" i="34"/>
  <c r="M29" i="34"/>
  <c r="K29" i="34"/>
  <c r="C29" i="34"/>
  <c r="AK27" i="34"/>
  <c r="AJ27" i="34"/>
  <c r="AI27" i="34"/>
  <c r="AH27" i="34"/>
  <c r="AG27" i="34"/>
  <c r="AE27" i="34"/>
  <c r="AD27" i="34"/>
  <c r="AC27" i="34"/>
  <c r="AB27" i="34"/>
  <c r="Y27" i="34"/>
  <c r="X27" i="34"/>
  <c r="M27" i="34"/>
  <c r="K27" i="34"/>
  <c r="C27" i="34"/>
  <c r="AK23" i="34"/>
  <c r="AJ23" i="34"/>
  <c r="AI23" i="34"/>
  <c r="AH23" i="34"/>
  <c r="AG23" i="34"/>
  <c r="AE23" i="34"/>
  <c r="AD23" i="34"/>
  <c r="AC23" i="34"/>
  <c r="AB23" i="34"/>
  <c r="Y23" i="34"/>
  <c r="X23" i="34"/>
  <c r="M23" i="34"/>
  <c r="K23" i="34"/>
  <c r="C23" i="34"/>
  <c r="AK22" i="34"/>
  <c r="AJ22" i="34"/>
  <c r="AI22" i="34"/>
  <c r="AH22" i="34"/>
  <c r="AG22" i="34"/>
  <c r="AE22" i="34"/>
  <c r="AD22" i="34"/>
  <c r="AC22" i="34"/>
  <c r="AB22" i="34"/>
  <c r="Y22" i="34"/>
  <c r="X22" i="34"/>
  <c r="M22" i="34"/>
  <c r="K22" i="34"/>
  <c r="C22" i="34"/>
  <c r="AK21" i="34"/>
  <c r="AJ21" i="34"/>
  <c r="AI21" i="34"/>
  <c r="AH21" i="34"/>
  <c r="AG21" i="34"/>
  <c r="AE21" i="34"/>
  <c r="AD21" i="34"/>
  <c r="AC21" i="34"/>
  <c r="AB21" i="34"/>
  <c r="Y21" i="34"/>
  <c r="X21" i="34"/>
  <c r="M21" i="34"/>
  <c r="K21" i="34"/>
  <c r="C21" i="34"/>
  <c r="C46" i="34"/>
  <c r="C39" i="34"/>
  <c r="C26" i="34"/>
  <c r="C20" i="34"/>
  <c r="C54" i="34"/>
  <c r="C35" i="34"/>
  <c r="K35" i="34"/>
  <c r="M35" i="34"/>
  <c r="X35" i="34"/>
  <c r="Y35" i="34"/>
  <c r="AB35" i="34"/>
  <c r="AC35" i="34"/>
  <c r="AD35" i="34"/>
  <c r="AE35" i="34"/>
  <c r="AG35" i="34"/>
  <c r="AH35" i="34"/>
  <c r="AI35" i="34"/>
  <c r="AJ35" i="34"/>
  <c r="AK35" i="34"/>
  <c r="C36" i="34"/>
  <c r="K36" i="34"/>
  <c r="M36" i="34"/>
  <c r="X36" i="34"/>
  <c r="Y36" i="34"/>
  <c r="AB36" i="34"/>
  <c r="AC36" i="34"/>
  <c r="AD36" i="34"/>
  <c r="AE36" i="34"/>
  <c r="AG36" i="34"/>
  <c r="AH36" i="34"/>
  <c r="AI36" i="34"/>
  <c r="AJ36" i="34"/>
  <c r="AK36" i="34"/>
  <c r="AK32" i="34"/>
  <c r="AJ32" i="34"/>
  <c r="AI32" i="34"/>
  <c r="AH32" i="34"/>
  <c r="AG32" i="34"/>
  <c r="AE32" i="34"/>
  <c r="AD32" i="34"/>
  <c r="AC32" i="34"/>
  <c r="AB32" i="34"/>
  <c r="Y32" i="34"/>
  <c r="X32" i="34"/>
  <c r="K32" i="34"/>
  <c r="C32" i="34"/>
  <c r="AK92" i="34"/>
  <c r="AJ92" i="34"/>
  <c r="AI92" i="34"/>
  <c r="AH92" i="34"/>
  <c r="AC92" i="34"/>
  <c r="AB92" i="34"/>
  <c r="AA92" i="34"/>
  <c r="Z92" i="34"/>
  <c r="Y92" i="34"/>
  <c r="X92" i="34"/>
  <c r="M92" i="34"/>
  <c r="AD92" i="34" s="1"/>
  <c r="C92" i="34"/>
  <c r="AA13" i="34" l="1"/>
  <c r="Z19" i="34"/>
  <c r="G12" i="34"/>
  <c r="T19" i="34"/>
  <c r="AA19" i="34" s="1"/>
  <c r="M25" i="34"/>
  <c r="G20" i="34" s="1"/>
  <c r="M53" i="34"/>
  <c r="M31" i="34"/>
  <c r="M60" i="34"/>
  <c r="G54" i="34" s="1"/>
  <c r="M38" i="34"/>
  <c r="M45" i="34"/>
  <c r="G39" i="34" s="1"/>
  <c r="Z21" i="34"/>
  <c r="Z55" i="34"/>
  <c r="Z27" i="34"/>
  <c r="T32" i="34"/>
  <c r="Z40" i="34"/>
  <c r="Z47" i="34"/>
  <c r="T92" i="34"/>
  <c r="AE92" i="34" s="1"/>
  <c r="T29" i="34"/>
  <c r="AA29" i="34" s="1"/>
  <c r="T35" i="34"/>
  <c r="AA35" i="34" s="1"/>
  <c r="T36" i="34"/>
  <c r="AA36" i="34" s="1"/>
  <c r="T42" i="34"/>
  <c r="AA42" i="34" s="1"/>
  <c r="T57" i="34"/>
  <c r="AA57" i="34" s="1"/>
  <c r="T23" i="34"/>
  <c r="AA23" i="34" s="1"/>
  <c r="T55" i="34"/>
  <c r="T47" i="34"/>
  <c r="T50" i="34"/>
  <c r="T51" i="34"/>
  <c r="AA51" i="34" s="1"/>
  <c r="T43" i="34"/>
  <c r="AA43" i="34" s="1"/>
  <c r="T40" i="34"/>
  <c r="T27" i="34"/>
  <c r="T21" i="34"/>
  <c r="AA21" i="34" s="1"/>
  <c r="T22" i="34"/>
  <c r="AA22" i="34" s="1"/>
  <c r="Z57" i="34"/>
  <c r="Z50" i="34"/>
  <c r="Z42" i="34"/>
  <c r="Z29" i="34"/>
  <c r="Z22" i="34"/>
  <c r="Z23" i="34"/>
  <c r="Z36" i="34"/>
  <c r="Z35" i="34"/>
  <c r="Z32" i="34"/>
  <c r="Z53" i="34" l="1"/>
  <c r="G46" i="34"/>
  <c r="Z38" i="34"/>
  <c r="R12" i="34"/>
  <c r="Q12" i="34" s="1"/>
  <c r="T38" i="34"/>
  <c r="Z25" i="34"/>
  <c r="T25" i="34"/>
  <c r="Z31" i="34"/>
  <c r="T31" i="34"/>
  <c r="Z45" i="34"/>
  <c r="T45" i="34"/>
  <c r="T53" i="34"/>
  <c r="AA50" i="34"/>
  <c r="AA55" i="34"/>
  <c r="AA47" i="34"/>
  <c r="AA40" i="34"/>
  <c r="AA27" i="34"/>
  <c r="AG92" i="34"/>
  <c r="AA53" i="34" l="1"/>
  <c r="R46" i="34"/>
  <c r="Q46" i="34" s="1"/>
  <c r="AA45" i="34"/>
  <c r="R39" i="34"/>
  <c r="Q39" i="34" s="1"/>
  <c r="AA31" i="34"/>
  <c r="Q26" i="34"/>
  <c r="AA25" i="34"/>
  <c r="R20" i="34"/>
  <c r="Q20" i="34" s="1"/>
  <c r="AA38" i="34"/>
  <c r="AA32" i="34"/>
  <c r="AJ96" i="34" l="1"/>
  <c r="AI96" i="34"/>
  <c r="AH96" i="34"/>
  <c r="AG96" i="34"/>
  <c r="AC96" i="34"/>
  <c r="AB96" i="34"/>
  <c r="AA96" i="34"/>
  <c r="Z96" i="34"/>
  <c r="Y96" i="34"/>
  <c r="X96" i="34"/>
  <c r="M96" i="34"/>
  <c r="C96" i="34"/>
  <c r="T96" i="34" l="1"/>
  <c r="AE96" i="34" s="1"/>
  <c r="AD96" i="34"/>
  <c r="AK96" i="34" l="1"/>
  <c r="AK91" i="34"/>
  <c r="AI91" i="34"/>
  <c r="AH91" i="34"/>
  <c r="AC91" i="34"/>
  <c r="AB91" i="34"/>
  <c r="AA91" i="34"/>
  <c r="Z91" i="34"/>
  <c r="Y91" i="34"/>
  <c r="X91" i="34"/>
  <c r="M91" i="34"/>
  <c r="C91" i="34"/>
  <c r="C93" i="34"/>
  <c r="X93" i="34"/>
  <c r="Y93" i="34"/>
  <c r="Z93" i="34"/>
  <c r="AA93" i="34"/>
  <c r="AB93" i="34"/>
  <c r="AC93" i="34"/>
  <c r="AH93" i="34"/>
  <c r="AI93" i="34"/>
  <c r="AJ93" i="34"/>
  <c r="T91" i="34" l="1"/>
  <c r="AE91" i="34" s="1"/>
  <c r="AD91" i="34"/>
  <c r="M93" i="34"/>
  <c r="AJ91" i="34" l="1"/>
  <c r="AD93" i="34"/>
  <c r="T93" i="34"/>
  <c r="AE93" i="34" s="1"/>
  <c r="AG91" i="34"/>
  <c r="AJ95" i="34" l="1"/>
  <c r="AI95" i="34"/>
  <c r="AH95" i="34"/>
  <c r="AG95" i="34"/>
  <c r="AC95" i="34"/>
  <c r="AB95" i="34"/>
  <c r="AA95" i="34"/>
  <c r="Z95" i="34"/>
  <c r="Y95" i="34"/>
  <c r="X95" i="34"/>
  <c r="M95" i="34"/>
  <c r="C95" i="34"/>
  <c r="T95" i="34" l="1"/>
  <c r="AE95" i="34" s="1"/>
  <c r="AD95" i="34"/>
  <c r="AK95" i="34" l="1"/>
  <c r="AK90" i="34"/>
  <c r="AJ90" i="34"/>
  <c r="AI90" i="34"/>
  <c r="AH90" i="34"/>
  <c r="AG90" i="34"/>
  <c r="AC90" i="34"/>
  <c r="AB90" i="34"/>
  <c r="AA90" i="34"/>
  <c r="Z90" i="34"/>
  <c r="Y90" i="34"/>
  <c r="X90" i="34"/>
  <c r="O90" i="34"/>
  <c r="R4" i="39"/>
  <c r="R28" i="39"/>
  <c r="R8" i="39"/>
  <c r="R12" i="39"/>
  <c r="R16" i="39"/>
  <c r="R24" i="39"/>
  <c r="F20" i="39"/>
  <c r="R20" i="39"/>
  <c r="E4" i="39"/>
  <c r="D4" i="39"/>
  <c r="E8" i="39"/>
  <c r="D8" i="39"/>
  <c r="E12" i="39"/>
  <c r="D12" i="39"/>
  <c r="D16" i="39"/>
  <c r="E16" i="39"/>
  <c r="Q28" i="39"/>
  <c r="Q24" i="39"/>
  <c r="Q20" i="39"/>
  <c r="Q16" i="39"/>
  <c r="Q12" i="39"/>
  <c r="P28" i="39"/>
  <c r="P24" i="39"/>
  <c r="P20" i="39"/>
  <c r="P16" i="39"/>
  <c r="P4" i="39"/>
  <c r="P8" i="39"/>
  <c r="Q8" i="39"/>
  <c r="Q4" i="39"/>
  <c r="P12" i="39"/>
  <c r="T28" i="39"/>
  <c r="S28" i="39"/>
  <c r="O28" i="39"/>
  <c r="T24" i="39"/>
  <c r="S24" i="39"/>
  <c r="O24" i="39"/>
  <c r="T20" i="39"/>
  <c r="S20" i="39"/>
  <c r="O20" i="39"/>
  <c r="T16" i="39"/>
  <c r="S16" i="39"/>
  <c r="O16" i="39"/>
  <c r="T12" i="39"/>
  <c r="S12" i="39"/>
  <c r="O12" i="39"/>
  <c r="T8" i="39"/>
  <c r="S8" i="39"/>
  <c r="O8" i="39"/>
  <c r="M28" i="39"/>
  <c r="L28" i="39"/>
  <c r="K28" i="39"/>
  <c r="J28" i="39"/>
  <c r="M24" i="39"/>
  <c r="L24" i="39"/>
  <c r="K24" i="39"/>
  <c r="J24" i="39"/>
  <c r="M20" i="39"/>
  <c r="L20" i="39"/>
  <c r="K20" i="39"/>
  <c r="J20" i="39"/>
  <c r="M16" i="39"/>
  <c r="L16" i="39"/>
  <c r="K16" i="39"/>
  <c r="J16" i="39"/>
  <c r="M12" i="39"/>
  <c r="L12" i="39"/>
  <c r="K12" i="39"/>
  <c r="J12" i="39"/>
  <c r="M8" i="39"/>
  <c r="L8" i="39"/>
  <c r="K8" i="39"/>
  <c r="J8" i="39"/>
  <c r="M4" i="39"/>
  <c r="L4" i="39"/>
  <c r="T4" i="39"/>
  <c r="S4" i="39"/>
  <c r="O4" i="39"/>
  <c r="L90" i="34" l="1"/>
  <c r="H28" i="39"/>
  <c r="G28" i="39"/>
  <c r="D28" i="39"/>
  <c r="C28" i="39"/>
  <c r="H24" i="39"/>
  <c r="G24" i="39"/>
  <c r="D24" i="39"/>
  <c r="C24" i="39"/>
  <c r="H20" i="39"/>
  <c r="G20" i="39"/>
  <c r="D20" i="39"/>
  <c r="C20" i="39"/>
  <c r="H16" i="39"/>
  <c r="G16" i="39"/>
  <c r="C16" i="39"/>
  <c r="H12" i="39"/>
  <c r="G12" i="39"/>
  <c r="C12" i="39"/>
  <c r="H8" i="39"/>
  <c r="G8" i="39"/>
  <c r="C8" i="39"/>
  <c r="K4" i="39"/>
  <c r="J4" i="39"/>
  <c r="H4" i="39"/>
  <c r="G4" i="39"/>
  <c r="C4" i="39"/>
  <c r="Y5" i="34" l="1"/>
  <c r="AA5" i="34"/>
  <c r="AC5" i="34"/>
  <c r="AK93" i="34" l="1"/>
  <c r="AG93" i="34"/>
  <c r="C103" i="34" l="1"/>
  <c r="C101" i="34"/>
  <c r="AK99" i="34"/>
  <c r="AJ99" i="34"/>
  <c r="AI99" i="34"/>
  <c r="AH99" i="34"/>
  <c r="AG99" i="34"/>
  <c r="AE99" i="34"/>
  <c r="AD99" i="34"/>
  <c r="AC99" i="34"/>
  <c r="AB99" i="34"/>
  <c r="AA99" i="34"/>
  <c r="Z99" i="34"/>
  <c r="Y99" i="34"/>
  <c r="X99" i="34"/>
  <c r="F99" i="34"/>
  <c r="C99" i="34"/>
  <c r="AK98" i="34"/>
  <c r="AJ98" i="34"/>
  <c r="AH98" i="34"/>
  <c r="AG98" i="34"/>
  <c r="AC98" i="34"/>
  <c r="AB98" i="34"/>
  <c r="AA98" i="34"/>
  <c r="Z98" i="34"/>
  <c r="Y98" i="34"/>
  <c r="X98" i="34"/>
  <c r="C98" i="34"/>
  <c r="AJ97" i="34"/>
  <c r="AI97" i="34"/>
  <c r="AH97" i="34"/>
  <c r="AG97" i="34"/>
  <c r="AC97" i="34"/>
  <c r="AB97" i="34"/>
  <c r="AA97" i="34"/>
  <c r="Z97" i="34"/>
  <c r="Y97" i="34"/>
  <c r="X97" i="34"/>
  <c r="M97" i="34"/>
  <c r="C97" i="34"/>
  <c r="AK94" i="34"/>
  <c r="AJ94" i="34"/>
  <c r="AI94" i="34"/>
  <c r="AH94" i="34"/>
  <c r="AG94" i="34"/>
  <c r="AC94" i="34"/>
  <c r="AB94" i="34"/>
  <c r="AA94" i="34"/>
  <c r="Z94" i="34"/>
  <c r="Y94" i="34"/>
  <c r="X94" i="34"/>
  <c r="O94" i="34"/>
  <c r="AK89" i="34"/>
  <c r="AJ89" i="34"/>
  <c r="AH89" i="34"/>
  <c r="AG89" i="34"/>
  <c r="AC89" i="34"/>
  <c r="AB89" i="34"/>
  <c r="AA89" i="34"/>
  <c r="Z89" i="34"/>
  <c r="Y89" i="34"/>
  <c r="X89" i="34"/>
  <c r="O89" i="34"/>
  <c r="C89" i="34"/>
  <c r="AK88" i="34"/>
  <c r="AJ88" i="34"/>
  <c r="AI88" i="34"/>
  <c r="AG88" i="34"/>
  <c r="AC88" i="34"/>
  <c r="AB88" i="34"/>
  <c r="AA88" i="34"/>
  <c r="Z88" i="34"/>
  <c r="Y88" i="34"/>
  <c r="X88" i="34"/>
  <c r="O88" i="34"/>
  <c r="M88" i="34"/>
  <c r="AD88" i="34" s="1"/>
  <c r="J88" i="34"/>
  <c r="C88" i="34"/>
  <c r="AK87" i="34"/>
  <c r="AJ87" i="34"/>
  <c r="AI87" i="34"/>
  <c r="AH87" i="34"/>
  <c r="AC87" i="34"/>
  <c r="AB87" i="34"/>
  <c r="AA87" i="34"/>
  <c r="Z87" i="34"/>
  <c r="Y87" i="34"/>
  <c r="X87" i="34"/>
  <c r="O87" i="34"/>
  <c r="M87" i="34"/>
  <c r="AD87" i="34" s="1"/>
  <c r="C87" i="34"/>
  <c r="AK86" i="34"/>
  <c r="AJ86" i="34"/>
  <c r="AI86" i="34"/>
  <c r="AH86" i="34"/>
  <c r="AC86" i="34"/>
  <c r="AB86" i="34"/>
  <c r="AA86" i="34"/>
  <c r="Z86" i="34"/>
  <c r="Y86" i="34"/>
  <c r="X86" i="34"/>
  <c r="O86" i="34"/>
  <c r="M86" i="34"/>
  <c r="AD86" i="34" s="1"/>
  <c r="C86" i="34"/>
  <c r="AK85" i="34"/>
  <c r="AJ85" i="34"/>
  <c r="AI85" i="34"/>
  <c r="AH85" i="34"/>
  <c r="AC85" i="34"/>
  <c r="AB85" i="34"/>
  <c r="AA85" i="34"/>
  <c r="Z85" i="34"/>
  <c r="Y85" i="34"/>
  <c r="X85" i="34"/>
  <c r="O85" i="34"/>
  <c r="M85" i="34"/>
  <c r="AD85" i="34" s="1"/>
  <c r="C85" i="34"/>
  <c r="AK84" i="34"/>
  <c r="AJ84" i="34"/>
  <c r="AI84" i="34"/>
  <c r="AH84" i="34"/>
  <c r="AC84" i="34"/>
  <c r="AB84" i="34"/>
  <c r="AA84" i="34"/>
  <c r="Z84" i="34"/>
  <c r="Y84" i="34"/>
  <c r="X84" i="34"/>
  <c r="O84" i="34"/>
  <c r="M84" i="34"/>
  <c r="AD84" i="34" s="1"/>
  <c r="C84" i="34"/>
  <c r="AK83" i="34"/>
  <c r="AJ83" i="34"/>
  <c r="AI83" i="34"/>
  <c r="AH83" i="34"/>
  <c r="AC83" i="34"/>
  <c r="AB83" i="34"/>
  <c r="AA83" i="34"/>
  <c r="Z83" i="34"/>
  <c r="Y83" i="34"/>
  <c r="X83" i="34"/>
  <c r="O83" i="34"/>
  <c r="M83" i="34"/>
  <c r="AD83" i="34" s="1"/>
  <c r="C83" i="34"/>
  <c r="AK82" i="34"/>
  <c r="AJ82" i="34"/>
  <c r="AI82" i="34"/>
  <c r="AH82" i="34"/>
  <c r="AC82" i="34"/>
  <c r="AB82" i="34"/>
  <c r="AA82" i="34"/>
  <c r="Z82" i="34"/>
  <c r="Y82" i="34"/>
  <c r="X82" i="34"/>
  <c r="O82" i="34"/>
  <c r="M82" i="34"/>
  <c r="AD82" i="34" s="1"/>
  <c r="C82" i="34"/>
  <c r="AK81" i="34"/>
  <c r="AJ81" i="34"/>
  <c r="AI81" i="34"/>
  <c r="AH81" i="34"/>
  <c r="AC81" i="34"/>
  <c r="AB81" i="34"/>
  <c r="AA81" i="34"/>
  <c r="Z81" i="34"/>
  <c r="Y81" i="34"/>
  <c r="X81" i="34"/>
  <c r="O81" i="34"/>
  <c r="M81" i="34"/>
  <c r="AD81" i="34" s="1"/>
  <c r="C81" i="34"/>
  <c r="AK80" i="34"/>
  <c r="AJ80" i="34"/>
  <c r="AI80" i="34"/>
  <c r="AH80" i="34"/>
  <c r="AC80" i="34"/>
  <c r="AB80" i="34"/>
  <c r="AA80" i="34"/>
  <c r="Z80" i="34"/>
  <c r="Y80" i="34"/>
  <c r="X80" i="34"/>
  <c r="O80" i="34"/>
  <c r="M80" i="34"/>
  <c r="AD80" i="34" s="1"/>
  <c r="C80" i="34"/>
  <c r="AK79" i="34"/>
  <c r="AJ79" i="34"/>
  <c r="AI79" i="34"/>
  <c r="AH79" i="34"/>
  <c r="AC79" i="34"/>
  <c r="AB79" i="34"/>
  <c r="AA79" i="34"/>
  <c r="Z79" i="34"/>
  <c r="Y79" i="34"/>
  <c r="X79" i="34"/>
  <c r="O79" i="34"/>
  <c r="M79" i="34"/>
  <c r="AD79" i="34" s="1"/>
  <c r="C79" i="34"/>
  <c r="AK78" i="34"/>
  <c r="AJ78" i="34"/>
  <c r="AI78" i="34"/>
  <c r="AH78" i="34"/>
  <c r="AC78" i="34"/>
  <c r="AB78" i="34"/>
  <c r="AA78" i="34"/>
  <c r="Z78" i="34"/>
  <c r="Y78" i="34"/>
  <c r="X78" i="34"/>
  <c r="O78" i="34"/>
  <c r="M78" i="34"/>
  <c r="AD78" i="34" s="1"/>
  <c r="C78" i="34"/>
  <c r="AK77" i="34"/>
  <c r="AJ77" i="34"/>
  <c r="AI77" i="34"/>
  <c r="AH77" i="34"/>
  <c r="AC77" i="34"/>
  <c r="AB77" i="34"/>
  <c r="AA77" i="34"/>
  <c r="Z77" i="34"/>
  <c r="Y77" i="34"/>
  <c r="X77" i="34"/>
  <c r="O77" i="34"/>
  <c r="M77" i="34"/>
  <c r="AD77" i="34" s="1"/>
  <c r="C77" i="34"/>
  <c r="AK76" i="34"/>
  <c r="AJ76" i="34"/>
  <c r="AI76" i="34"/>
  <c r="AH76" i="34"/>
  <c r="AC76" i="34"/>
  <c r="AB76" i="34"/>
  <c r="AA76" i="34"/>
  <c r="Z76" i="34"/>
  <c r="Y76" i="34"/>
  <c r="X76" i="34"/>
  <c r="O76" i="34"/>
  <c r="M76" i="34"/>
  <c r="AD76" i="34" s="1"/>
  <c r="C76" i="34"/>
  <c r="AK75" i="34"/>
  <c r="AJ75" i="34"/>
  <c r="AI75" i="34"/>
  <c r="AH75" i="34"/>
  <c r="AC75" i="34"/>
  <c r="AB75" i="34"/>
  <c r="AA75" i="34"/>
  <c r="Z75" i="34"/>
  <c r="Y75" i="34"/>
  <c r="X75" i="34"/>
  <c r="O75" i="34"/>
  <c r="M75" i="34"/>
  <c r="AD75" i="34" s="1"/>
  <c r="C75" i="34"/>
  <c r="AK74" i="34"/>
  <c r="AJ74" i="34"/>
  <c r="AI74" i="34"/>
  <c r="AH74" i="34"/>
  <c r="AC74" i="34"/>
  <c r="AB74" i="34"/>
  <c r="AA74" i="34"/>
  <c r="Z74" i="34"/>
  <c r="Y74" i="34"/>
  <c r="X74" i="34"/>
  <c r="O74" i="34"/>
  <c r="M74" i="34"/>
  <c r="AD74" i="34" s="1"/>
  <c r="C74" i="34"/>
  <c r="AK73" i="34"/>
  <c r="AJ73" i="34"/>
  <c r="AI73" i="34"/>
  <c r="AH73" i="34"/>
  <c r="AC73" i="34"/>
  <c r="AB73" i="34"/>
  <c r="AA73" i="34"/>
  <c r="Z73" i="34"/>
  <c r="Y73" i="34"/>
  <c r="X73" i="34"/>
  <c r="O73" i="34"/>
  <c r="M73" i="34"/>
  <c r="AD73" i="34" s="1"/>
  <c r="C73" i="34"/>
  <c r="AK72" i="34"/>
  <c r="AJ72" i="34"/>
  <c r="AI72" i="34"/>
  <c r="AH72" i="34"/>
  <c r="AC72" i="34"/>
  <c r="AB72" i="34"/>
  <c r="AA72" i="34"/>
  <c r="Z72" i="34"/>
  <c r="Y72" i="34"/>
  <c r="X72" i="34"/>
  <c r="O72" i="34"/>
  <c r="M72" i="34"/>
  <c r="AD72" i="34" s="1"/>
  <c r="C72" i="34"/>
  <c r="AK70" i="34"/>
  <c r="AJ70" i="34"/>
  <c r="AH70" i="34"/>
  <c r="AG70" i="34"/>
  <c r="AC70" i="34"/>
  <c r="AB70" i="34"/>
  <c r="AA70" i="34"/>
  <c r="Z70" i="34"/>
  <c r="Y70" i="34"/>
  <c r="X70" i="34"/>
  <c r="O70" i="34"/>
  <c r="C70" i="34"/>
  <c r="AK69" i="34"/>
  <c r="AJ69" i="34"/>
  <c r="AI69" i="34"/>
  <c r="AG69" i="34"/>
  <c r="AC69" i="34"/>
  <c r="AB69" i="34"/>
  <c r="AA69" i="34"/>
  <c r="Z69" i="34"/>
  <c r="Y69" i="34"/>
  <c r="X69" i="34"/>
  <c r="O69" i="34"/>
  <c r="M69" i="34"/>
  <c r="AD69" i="34" s="1"/>
  <c r="J69" i="34"/>
  <c r="C69" i="34"/>
  <c r="AK68" i="34"/>
  <c r="AJ68" i="34"/>
  <c r="AI68" i="34"/>
  <c r="AH68" i="34"/>
  <c r="AC68" i="34"/>
  <c r="AB68" i="34"/>
  <c r="AA68" i="34"/>
  <c r="Z68" i="34"/>
  <c r="Y68" i="34"/>
  <c r="X68" i="34"/>
  <c r="O68" i="34"/>
  <c r="M68" i="34"/>
  <c r="AD68" i="34" s="1"/>
  <c r="C68" i="34"/>
  <c r="AK67" i="34"/>
  <c r="AJ67" i="34"/>
  <c r="AI67" i="34"/>
  <c r="AH67" i="34"/>
  <c r="AC67" i="34"/>
  <c r="AB67" i="34"/>
  <c r="AA67" i="34"/>
  <c r="Z67" i="34"/>
  <c r="Y67" i="34"/>
  <c r="X67" i="34"/>
  <c r="O67" i="34"/>
  <c r="M67" i="34"/>
  <c r="AD67" i="34" s="1"/>
  <c r="C67" i="34"/>
  <c r="AK66" i="34"/>
  <c r="AJ66" i="34"/>
  <c r="AI66" i="34"/>
  <c r="AH66" i="34"/>
  <c r="AC66" i="34"/>
  <c r="AB66" i="34"/>
  <c r="AA66" i="34"/>
  <c r="Z66" i="34"/>
  <c r="Y66" i="34"/>
  <c r="X66" i="34"/>
  <c r="O66" i="34"/>
  <c r="M66" i="34"/>
  <c r="AD66" i="34" s="1"/>
  <c r="C66" i="34"/>
  <c r="AK65" i="34"/>
  <c r="AJ65" i="34"/>
  <c r="AI65" i="34"/>
  <c r="AH65" i="34"/>
  <c r="AC65" i="34"/>
  <c r="AB65" i="34"/>
  <c r="AA65" i="34"/>
  <c r="Z65" i="34"/>
  <c r="Y65" i="34"/>
  <c r="X65" i="34"/>
  <c r="O65" i="34"/>
  <c r="M65" i="34"/>
  <c r="AD65" i="34" s="1"/>
  <c r="C65" i="34"/>
  <c r="AK64" i="34"/>
  <c r="AJ64" i="34"/>
  <c r="AI64" i="34"/>
  <c r="AH64" i="34"/>
  <c r="AC64" i="34"/>
  <c r="AB64" i="34"/>
  <c r="AA64" i="34"/>
  <c r="Z64" i="34"/>
  <c r="Y64" i="34"/>
  <c r="X64" i="34"/>
  <c r="O64" i="34"/>
  <c r="M64" i="34"/>
  <c r="AD64" i="34" s="1"/>
  <c r="C64" i="34"/>
  <c r="AK63" i="34"/>
  <c r="AJ63" i="34"/>
  <c r="AI63" i="34"/>
  <c r="AH63" i="34"/>
  <c r="AC63" i="34"/>
  <c r="AB63" i="34"/>
  <c r="AA63" i="34"/>
  <c r="Z63" i="34"/>
  <c r="Y63" i="34"/>
  <c r="X63" i="34"/>
  <c r="O63" i="34"/>
  <c r="M63" i="34"/>
  <c r="AD63" i="34" s="1"/>
  <c r="C63" i="34"/>
  <c r="AK62" i="34"/>
  <c r="AJ62" i="34"/>
  <c r="AI62" i="34"/>
  <c r="AH62" i="34"/>
  <c r="AC62" i="34"/>
  <c r="AB62" i="34"/>
  <c r="AA62" i="34"/>
  <c r="Z62" i="34"/>
  <c r="Y62" i="34"/>
  <c r="X62" i="34"/>
  <c r="O62" i="34"/>
  <c r="M62" i="34"/>
  <c r="AD62" i="34" s="1"/>
  <c r="C62" i="34"/>
  <c r="D10" i="34"/>
  <c r="T97" i="34" l="1"/>
  <c r="AE97" i="34" s="1"/>
  <c r="AD97" i="34"/>
  <c r="T69" i="34"/>
  <c r="AE69" i="34" s="1"/>
  <c r="T82" i="34"/>
  <c r="AE82" i="34" s="1"/>
  <c r="T83" i="34"/>
  <c r="AE83" i="34" s="1"/>
  <c r="T72" i="34"/>
  <c r="AE72" i="34" s="1"/>
  <c r="T84" i="34"/>
  <c r="AE84" i="34" s="1"/>
  <c r="T78" i="34"/>
  <c r="AE78" i="34" s="1"/>
  <c r="M98" i="34"/>
  <c r="AJ8" i="34"/>
  <c r="M89" i="34"/>
  <c r="AD89" i="34" s="1"/>
  <c r="K10" i="34"/>
  <c r="T79" i="34"/>
  <c r="AE79" i="34" s="1"/>
  <c r="M70" i="34"/>
  <c r="AD70" i="34" s="1"/>
  <c r="AB8" i="34"/>
  <c r="T98" i="34" l="1"/>
  <c r="AE98" i="34" s="1"/>
  <c r="AD98" i="34"/>
  <c r="T63" i="34"/>
  <c r="T70" i="34"/>
  <c r="AE70" i="34" s="1"/>
  <c r="T89" i="34"/>
  <c r="AE89" i="34" s="1"/>
  <c r="T76" i="34"/>
  <c r="AE76" i="34" s="1"/>
  <c r="T81" i="34"/>
  <c r="AE81" i="34" s="1"/>
  <c r="T85" i="34"/>
  <c r="T73" i="34"/>
  <c r="AE73" i="34" s="1"/>
  <c r="T80" i="34"/>
  <c r="T86" i="34"/>
  <c r="L71" i="34"/>
  <c r="T74" i="34"/>
  <c r="T77" i="34"/>
  <c r="AE77" i="34" s="1"/>
  <c r="T88" i="34"/>
  <c r="AE88" i="34" s="1"/>
  <c r="T75" i="34"/>
  <c r="AG72" i="34"/>
  <c r="AH69" i="34"/>
  <c r="AG84" i="34"/>
  <c r="AG83" i="34"/>
  <c r="T64" i="34"/>
  <c r="AE64" i="34" s="1"/>
  <c r="T68" i="34"/>
  <c r="AE68" i="34" s="1"/>
  <c r="X8" i="34"/>
  <c r="L94" i="34"/>
  <c r="AG79" i="34"/>
  <c r="T67" i="34"/>
  <c r="AE67" i="34" s="1"/>
  <c r="T66" i="34"/>
  <c r="AE66" i="34" s="1"/>
  <c r="AC8" i="34"/>
  <c r="T65" i="34"/>
  <c r="AE65" i="34" s="1"/>
  <c r="T87" i="34"/>
  <c r="AE87" i="34" s="1"/>
  <c r="T62" i="34"/>
  <c r="AE62" i="34" s="1"/>
  <c r="AG82" i="34"/>
  <c r="AG78" i="34"/>
  <c r="AG75" i="34" l="1"/>
  <c r="AE75" i="34"/>
  <c r="AG85" i="34"/>
  <c r="AE85" i="34"/>
  <c r="AG74" i="34"/>
  <c r="AE74" i="34"/>
  <c r="AG86" i="34"/>
  <c r="AE86" i="34"/>
  <c r="AG63" i="34"/>
  <c r="AE63" i="34"/>
  <c r="AG80" i="34"/>
  <c r="AE80" i="34"/>
  <c r="AG76" i="34"/>
  <c r="AG81" i="34"/>
  <c r="AD8" i="34"/>
  <c r="H4" i="34" s="1"/>
  <c r="AG73" i="34"/>
  <c r="AG77" i="34"/>
  <c r="AH88" i="34"/>
  <c r="AH8" i="34" s="1"/>
  <c r="AI89" i="34"/>
  <c r="AG66" i="34"/>
  <c r="AK97" i="34"/>
  <c r="AG87" i="34"/>
  <c r="AG67" i="34"/>
  <c r="AG62" i="34"/>
  <c r="AG64" i="34"/>
  <c r="AG65" i="34"/>
  <c r="AI70" i="34"/>
  <c r="AG68" i="34"/>
  <c r="H3" i="28"/>
  <c r="AK8" i="34" l="1"/>
  <c r="Y8" i="34"/>
  <c r="AI98" i="34"/>
  <c r="AI8" i="34" s="1"/>
  <c r="AE8" i="34" l="1"/>
  <c r="J4" i="34" s="1"/>
  <c r="AG8" i="34"/>
  <c r="T4" i="34" l="1"/>
  <c r="L4" i="34"/>
  <c r="T3" i="34"/>
  <c r="T5" i="34" l="1"/>
  <c r="H10" i="28" l="1"/>
  <c r="E3" i="28" l="1"/>
  <c r="E10" i="28"/>
  <c r="C3" i="28" l="1"/>
  <c r="C10" i="28" s="1"/>
  <c r="D3" i="28" l="1"/>
  <c r="D10" i="28" s="1"/>
  <c r="D11" i="28" s="1"/>
  <c r="Z60" i="34"/>
  <c r="Z8" i="34" s="1"/>
  <c r="H3" i="34" s="1"/>
  <c r="H5" i="34" s="1"/>
  <c r="L11" i="34"/>
  <c r="T60" i="34"/>
  <c r="R54" i="34" s="1"/>
  <c r="Q54" i="34" s="1"/>
  <c r="T10" i="34" l="1"/>
  <c r="U10" i="34"/>
  <c r="AA60" i="34"/>
  <c r="N10" i="34"/>
  <c r="M10" i="34"/>
  <c r="AA8" i="34" l="1"/>
  <c r="J3" i="34" s="1"/>
  <c r="G3" i="28"/>
  <c r="L3" i="34" l="1"/>
  <c r="J5" i="34"/>
  <c r="I3" i="28"/>
  <c r="G10" i="28"/>
  <c r="I10" i="28" l="1"/>
  <c r="I12" i="28" s="1"/>
  <c r="G11" i="28"/>
</calcChain>
</file>

<file path=xl/sharedStrings.xml><?xml version="1.0" encoding="utf-8"?>
<sst xmlns="http://schemas.openxmlformats.org/spreadsheetml/2006/main" count="467" uniqueCount="119">
  <si>
    <t>USD Total</t>
  </si>
  <si>
    <t>Beneficio</t>
  </si>
  <si>
    <t xml:space="preserve">USD Total </t>
  </si>
  <si>
    <t>Cantidad</t>
  </si>
  <si>
    <t>U$D x Unidad</t>
  </si>
  <si>
    <t>-</t>
  </si>
  <si>
    <t>Fecha Siemens</t>
  </si>
  <si>
    <t>Recepción</t>
  </si>
  <si>
    <t>VENTA</t>
  </si>
  <si>
    <t>FIDAO</t>
  </si>
  <si>
    <t>SIEMENS</t>
  </si>
  <si>
    <t>BOGGIO</t>
  </si>
  <si>
    <t>OTRO</t>
  </si>
  <si>
    <t>CPI</t>
  </si>
  <si>
    <t xml:space="preserve">TOTAL </t>
  </si>
  <si>
    <t xml:space="preserve">COSTO </t>
  </si>
  <si>
    <t>MANO DE OBRA</t>
  </si>
  <si>
    <t>MATERIALES</t>
  </si>
  <si>
    <t>Costo</t>
  </si>
  <si>
    <t>Venta</t>
  </si>
  <si>
    <t xml:space="preserve"> **COSTO** </t>
  </si>
  <si>
    <t>x Unidad</t>
  </si>
  <si>
    <t xml:space="preserve"> ** VENTA** </t>
  </si>
  <si>
    <t>Detalle</t>
  </si>
  <si>
    <t>F/FS</t>
  </si>
  <si>
    <t>Extra (Estimación, traslados, etc)</t>
  </si>
  <si>
    <t>👷 (ING)</t>
  </si>
  <si>
    <t>👷 (SFW)</t>
  </si>
  <si>
    <t>👷 (MON)</t>
  </si>
  <si>
    <t>📦(MAT)</t>
  </si>
  <si>
    <t>DOD / Código material</t>
  </si>
  <si>
    <t>NO BORRAR - ÚLTIMA FILA CÁLCULOS GENERALES</t>
  </si>
  <si>
    <t xml:space="preserve">INSERTAR BLOQUE FILAS PROVISIÓN ARRIBA DE ESTA FILA </t>
  </si>
  <si>
    <t>ET 200SP, IM155-6PN/2 HF</t>
  </si>
  <si>
    <t>6ES7155-6AU01-0CN0</t>
  </si>
  <si>
    <t>ET 200SP, Adapt. de bus BA 2xRJ45</t>
  </si>
  <si>
    <t>6ES7193-6AR00-0AA0</t>
  </si>
  <si>
    <t>ET 200SP, DI 8x 24V DC Basic, emb. 1</t>
  </si>
  <si>
    <t>6ES7131-6BF01-0AA0</t>
  </si>
  <si>
    <t>BaseUnit tipo A0, BU15-P16+A0+2D</t>
  </si>
  <si>
    <t>6ES7193-6BP00-0DA0</t>
  </si>
  <si>
    <t>BaseUnit tipo A0, BU15-P16+A0+2B</t>
  </si>
  <si>
    <t>6ES7193-6BP00-0BA0</t>
  </si>
  <si>
    <t>ET 200SP, DQ 8x 24V DC/0,5A Basic, emb 1</t>
  </si>
  <si>
    <t>6ES7132-6BF01-0AA0</t>
  </si>
  <si>
    <t>ET 200SP, AI 4XU/I 2-WIRE ST, 1 un.</t>
  </si>
  <si>
    <t>6ES7134-6HD01-0BA1</t>
  </si>
  <si>
    <t>BaseUnit tipo A0, BU15-P16+A10+2D</t>
  </si>
  <si>
    <t>6ES7193-6BP20-0DA0</t>
  </si>
  <si>
    <t>BaseUnit tipo A0, BU15-P16+A10+2B</t>
  </si>
  <si>
    <t>6ES7193-6BP20-0BA0</t>
  </si>
  <si>
    <t>ET 200SP, AQ 2xU Standard, 1 un.</t>
  </si>
  <si>
    <t>6ES7135-6FB00-0BA1</t>
  </si>
  <si>
    <t>Relé de interface 1 iversor 6A 24VDC</t>
  </si>
  <si>
    <t>OTROS</t>
  </si>
  <si>
    <t>Extra (Estimación)</t>
  </si>
  <si>
    <t>Ficjas PROFINET RJ45 Plug 180 2x2</t>
  </si>
  <si>
    <t>6GK1901-1BB10-2AA0</t>
  </si>
  <si>
    <t>Cable PROFINET GP 2x2</t>
  </si>
  <si>
    <t>6XV1840-2AH10</t>
  </si>
  <si>
    <t>ET200SP FLOOP</t>
  </si>
  <si>
    <t>BaseUnit tipo A0, nuevo grupo de carga para ET200SP</t>
  </si>
  <si>
    <t>Módulo F-DI8 24VDC HF para ET200SP</t>
  </si>
  <si>
    <t>6ES7136-6BA00-0CA0</t>
  </si>
  <si>
    <t>Módulo F-DQ4 24VDC 2A para ET200SP</t>
  </si>
  <si>
    <t>6ES7136-6DB00-0CA0</t>
  </si>
  <si>
    <t>ET 200SP,TM Count 1x24V</t>
  </si>
  <si>
    <t>6ES7138-6AA01-0BA0</t>
  </si>
  <si>
    <t>Mano de obra</t>
  </si>
  <si>
    <t>Materiales</t>
  </si>
  <si>
    <t>Costo Mano de obra</t>
  </si>
  <si>
    <t>Costo Materiales</t>
  </si>
  <si>
    <t>Venta Mano de obra</t>
  </si>
  <si>
    <t>Venta Materiales</t>
  </si>
  <si>
    <t>TOTALES</t>
  </si>
  <si>
    <t>Total</t>
  </si>
  <si>
    <t>PLUS 10%</t>
  </si>
  <si>
    <t>DECAPADO</t>
  </si>
  <si>
    <t>DEVANADERA</t>
  </si>
  <si>
    <t>DI 4</t>
  </si>
  <si>
    <t>DO 4</t>
  </si>
  <si>
    <t>CT 1</t>
  </si>
  <si>
    <t>AI 2</t>
  </si>
  <si>
    <t>TREFILADORA 1</t>
  </si>
  <si>
    <t>TREFILADORA 2</t>
  </si>
  <si>
    <t>TREFILADORA 3</t>
  </si>
  <si>
    <t>BOBINADORA 1</t>
  </si>
  <si>
    <t>BOBINADORA 2</t>
  </si>
  <si>
    <t>DI 8</t>
  </si>
  <si>
    <t>DO 8</t>
  </si>
  <si>
    <t>DI 16</t>
  </si>
  <si>
    <t>DO 16</t>
  </si>
  <si>
    <t>AI 4 RTD</t>
  </si>
  <si>
    <t>AI 2 (I)</t>
  </si>
  <si>
    <t>AI O (I)</t>
  </si>
  <si>
    <t>AO 2 (I)</t>
  </si>
  <si>
    <t>Safety</t>
  </si>
  <si>
    <t>SFI</t>
  </si>
  <si>
    <t>SFO</t>
  </si>
  <si>
    <t>PLC + REMOTAS + DRIVES</t>
  </si>
  <si>
    <t>Técnico seguridad</t>
  </si>
  <si>
    <t>Tablero principal</t>
  </si>
  <si>
    <t xml:space="preserve">Traslados </t>
  </si>
  <si>
    <t>Hotel + Desarraigo + Viáticos</t>
  </si>
  <si>
    <t>Materiales eléctricos/montaje</t>
  </si>
  <si>
    <t xml:space="preserve">Acompañamiento de producción </t>
  </si>
  <si>
    <t>3.2.3.	 ADECUACIÓN 3 - Transporte elevador OMS1</t>
  </si>
  <si>
    <t>3.2.4.	 ADECUACIÓN 4 - Puestos Buffer</t>
  </si>
  <si>
    <r>
      <t>3.2.2.</t>
    </r>
    <r>
      <rPr>
        <sz val="7"/>
        <color rgb="FF0489B1"/>
        <rFont val="Times New Roman"/>
        <family val="1"/>
      </rPr>
      <t xml:space="preserve"> </t>
    </r>
    <r>
      <rPr>
        <sz val="11"/>
        <color rgb="FF0489B1"/>
        <rFont val="Calibri Light"/>
        <family val="2"/>
      </rPr>
      <t>ADECUACIÓN 2 - Girador 180º</t>
    </r>
  </si>
  <si>
    <t>Desarrollo de de modificaciones de software</t>
  </si>
  <si>
    <t>Relevamiento inicial (Mecánico/Eléctrico/Funcional)</t>
  </si>
  <si>
    <t>Instalación y puesta en marcha</t>
  </si>
  <si>
    <t>Provisión TECSOL</t>
  </si>
  <si>
    <r>
      <t>Instalación y puesta en marcha</t>
    </r>
    <r>
      <rPr>
        <sz val="10"/>
        <color rgb="FFFF0000"/>
        <rFont val="Bahnschrift"/>
        <family val="2"/>
      </rPr>
      <t xml:space="preserve"> (Robotista)</t>
    </r>
  </si>
  <si>
    <t>Desarrollo de de modificaciones de ingeniería eléctrica para modificación de PLC</t>
  </si>
  <si>
    <t>Análisis de diseño e integración necesaria de equipos provistos por Tecsol</t>
  </si>
  <si>
    <r>
      <t>3.2.1.</t>
    </r>
    <r>
      <rPr>
        <sz val="7"/>
        <color rgb="FF0489B1"/>
        <rFont val="Times New Roman"/>
        <family val="1"/>
      </rPr>
      <t xml:space="preserve"> </t>
    </r>
    <r>
      <rPr>
        <sz val="11"/>
        <color rgb="FF0489B1"/>
        <rFont val="Calibri Light"/>
        <family val="2"/>
      </rPr>
      <t>ADECUACIÓN 1 - Robot Fanuc 01</t>
    </r>
  </si>
  <si>
    <r>
      <t>3.1.1.</t>
    </r>
    <r>
      <rPr>
        <sz val="7"/>
        <color rgb="FF0489B1"/>
        <rFont val="Times New Roman"/>
        <family val="1"/>
      </rPr>
      <t xml:space="preserve"> </t>
    </r>
    <r>
      <rPr>
        <sz val="11"/>
        <color rgb="FF0489B1"/>
        <rFont val="Calibri Light"/>
        <family val="2"/>
      </rPr>
      <t>DEFECTOS 1 y 2 – Transferencia Rolos-Cadena</t>
    </r>
  </si>
  <si>
    <r>
      <t>3.1.3.</t>
    </r>
    <r>
      <rPr>
        <sz val="7"/>
        <color rgb="FF0489B1"/>
        <rFont val="Times New Roman"/>
        <family val="1"/>
      </rPr>
      <t xml:space="preserve"> </t>
    </r>
    <r>
      <rPr>
        <sz val="11"/>
        <color rgb="FF0489B1"/>
        <rFont val="Calibri Light"/>
        <family val="2"/>
      </rPr>
      <t>DEFECTO 3 – Retardo transporte móvil Fanuc 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</si>
</sst>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&quot;$&quot;#,##0.00"/>
    <numFmt numFmtId="165" formatCode="General\ &quot;Días&quot;"/>
    <numFmt numFmtId="166" formatCode="General\ &quot;%&quot;"/>
    <numFmt numFmtId="167" formatCode="General\ &quot;Pers.&quot;"/>
    <numFmt numFmtId="168" formatCode="_ &quot;$&quot;\ * #,##0.00_ ;_ &quot;$&quot;\ * \-#,##0.00_ ;_ &quot;$&quot;\ * &quot;-&quot;??_ ;_ @_ "/>
    <numFmt numFmtId="169" formatCode="General\ &quot; días&quot;"/>
    <numFmt numFmtId="170" formatCode="_-[$$-540A]* #,##0.00_ ;_-[$$-540A]* \-#,##0.00\ ;_-[$$-540A]* &quot;-&quot;??_ ;_-@_ "/>
    <numFmt numFmtId="171" formatCode="General\ \%"/>
    <numFmt numFmtId="172" formatCode="General\ &quot;u.&quot;"/>
  </numFmts>
  <fonts count="51">
    <font>
      <sz val="10"/>
      <color rgb="FF00000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Bahnschrift"/>
      <family val="2"/>
    </font>
    <font>
      <sz val="10"/>
      <color theme="1"/>
      <name val="Bahnschrift"/>
      <family val="2"/>
    </font>
    <font>
      <sz val="10"/>
      <color rgb="FF0070C0"/>
      <name val="Bahnschrift"/>
      <family val="2"/>
    </font>
    <font>
      <sz val="10"/>
      <name val="Bahnschrift"/>
      <family val="2"/>
    </font>
    <font>
      <sz val="10"/>
      <color theme="0" tint="-0.499984740745262"/>
      <name val="Bahnschrift"/>
      <family val="2"/>
    </font>
    <font>
      <b/>
      <sz val="10"/>
      <color rgb="FF0070C0"/>
      <name val="Bahnschrift"/>
      <family val="2"/>
    </font>
    <font>
      <u/>
      <sz val="10"/>
      <color theme="10"/>
      <name val="Arial"/>
      <family val="2"/>
    </font>
    <font>
      <sz val="10"/>
      <color rgb="FF00B050"/>
      <name val="Bahnschrift"/>
      <family val="2"/>
    </font>
    <font>
      <sz val="10"/>
      <name val="Arial"/>
      <family val="2"/>
    </font>
    <font>
      <sz val="10"/>
      <name val="Helv"/>
    </font>
    <font>
      <sz val="10"/>
      <color theme="0"/>
      <name val="Bahnschrift"/>
      <family val="2"/>
    </font>
    <font>
      <sz val="10"/>
      <color rgb="FF0489B1"/>
      <name val="Bahnschrift"/>
      <family val="2"/>
    </font>
    <font>
      <b/>
      <sz val="10"/>
      <color theme="5" tint="0.39997558519241921"/>
      <name val="Bahnschrift"/>
      <family val="2"/>
    </font>
    <font>
      <sz val="10"/>
      <color theme="5" tint="0.39997558519241921"/>
      <name val="Arial"/>
      <family val="2"/>
    </font>
    <font>
      <sz val="10"/>
      <color rgb="FF036B8B"/>
      <name val="Bahnschrift"/>
      <family val="2"/>
    </font>
    <font>
      <b/>
      <sz val="10"/>
      <color theme="1"/>
      <name val="Bahnschrift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70C0"/>
      <name val="Bahnschrift"/>
      <family val="2"/>
    </font>
    <font>
      <sz val="11"/>
      <color rgb="FF036B8B"/>
      <name val="Bahnschrift"/>
      <family val="2"/>
    </font>
    <font>
      <sz val="11"/>
      <color theme="5" tint="0.39997558519241921"/>
      <name val="Arial"/>
      <family val="2"/>
    </font>
    <font>
      <sz val="11"/>
      <color theme="1"/>
      <name val="Bahnschrift"/>
      <family val="2"/>
    </font>
    <font>
      <sz val="11"/>
      <name val="Arial"/>
      <family val="2"/>
    </font>
    <font>
      <sz val="10"/>
      <color theme="2" tint="-0.499984740745262"/>
      <name val="Bahnschrift"/>
      <family val="2"/>
    </font>
    <font>
      <sz val="10"/>
      <color theme="0" tint="-0.34998626667073579"/>
      <name val="Bahnschrift"/>
      <family val="2"/>
    </font>
    <font>
      <sz val="10"/>
      <color rgb="FFFF0000"/>
      <name val="Bahnschrift"/>
      <family val="2"/>
    </font>
    <font>
      <sz val="10"/>
      <color theme="0"/>
      <name val="Arial"/>
      <family val="2"/>
    </font>
    <font>
      <sz val="11"/>
      <color theme="0"/>
      <name val="Bahnschrift"/>
      <family val="2"/>
    </font>
    <font>
      <sz val="11"/>
      <color rgb="FF0489B1"/>
      <name val="Bahnschrift"/>
      <family val="2"/>
    </font>
    <font>
      <sz val="12"/>
      <color rgb="FF000000"/>
      <name val="Arial"/>
      <family val="2"/>
    </font>
    <font>
      <sz val="12"/>
      <color rgb="FF0489B1"/>
      <name val="Bahnschrift"/>
      <family val="2"/>
    </font>
    <font>
      <sz val="12"/>
      <color rgb="FF0489B1"/>
      <name val="Arial"/>
      <family val="2"/>
    </font>
    <font>
      <sz val="10"/>
      <color rgb="FF0489B1"/>
      <name val="Arial"/>
      <family val="2"/>
    </font>
    <font>
      <sz val="11"/>
      <color rgb="FF006100"/>
      <name val="Arial"/>
      <family val="2"/>
      <scheme val="minor"/>
    </font>
    <font>
      <sz val="14"/>
      <color theme="0"/>
      <name val="Bahnschrift"/>
      <family val="2"/>
    </font>
    <font>
      <i/>
      <sz val="10"/>
      <color theme="0"/>
      <name val="Arial"/>
      <family val="2"/>
    </font>
    <font>
      <i/>
      <sz val="10"/>
      <color theme="0"/>
      <name val="&quot;MS Sans Serif&quot;"/>
    </font>
    <font>
      <i/>
      <sz val="10"/>
      <color theme="0"/>
      <name val="Bahnschrift"/>
      <family val="2"/>
    </font>
    <font>
      <sz val="12"/>
      <color rgb="FFC00000"/>
      <name val="Bahnschrift"/>
      <family val="2"/>
    </font>
    <font>
      <sz val="11"/>
      <color rgb="FF9C5700"/>
      <name val="Arial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color rgb="FF0489B1"/>
      <name val="Calibri Light"/>
      <family val="2"/>
    </font>
    <font>
      <sz val="7"/>
      <color rgb="FF0489B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489B1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13" fillId="0" borderId="0" applyNumberFormat="0" applyFill="0" applyBorder="0" applyAlignment="0" applyProtection="0"/>
    <xf numFmtId="0" fontId="4" fillId="0" borderId="0"/>
    <xf numFmtId="0" fontId="3" fillId="0" borderId="0"/>
    <xf numFmtId="0" fontId="15" fillId="0" borderId="0"/>
    <xf numFmtId="168" fontId="2" fillId="0" borderId="0" applyFon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1" fillId="0" borderId="0"/>
    <xf numFmtId="44" fontId="23" fillId="0" borderId="0" applyFont="0" applyFill="0" applyBorder="0" applyAlignment="0" applyProtection="0"/>
    <xf numFmtId="0" fontId="40" fillId="5" borderId="0" applyNumberFormat="0" applyBorder="0" applyAlignment="0" applyProtection="0"/>
    <xf numFmtId="0" fontId="46" fillId="8" borderId="0" applyNumberFormat="0" applyBorder="0" applyAlignment="0" applyProtection="0"/>
  </cellStyleXfs>
  <cellXfs count="201">
    <xf numFmtId="0" fontId="0" fillId="0" borderId="0" xfId="0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164" fontId="25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9" fontId="18" fillId="2" borderId="0" xfId="0" applyNumberFormat="1" applyFont="1" applyFill="1" applyAlignment="1">
      <alignment horizontal="center" vertical="center"/>
    </xf>
    <xf numFmtId="0" fontId="15" fillId="2" borderId="0" xfId="0" applyFont="1" applyFill="1"/>
    <xf numFmtId="0" fontId="10" fillId="2" borderId="0" xfId="0" applyFont="1" applyFill="1" applyAlignment="1">
      <alignment horizontal="center" vertical="center" wrapText="1"/>
    </xf>
    <xf numFmtId="164" fontId="25" fillId="2" borderId="0" xfId="0" applyNumberFormat="1" applyFont="1" applyFill="1" applyAlignment="1">
      <alignment horizontal="center" vertical="center"/>
    </xf>
    <xf numFmtId="164" fontId="34" fillId="2" borderId="0" xfId="0" applyNumberFormat="1" applyFont="1" applyFill="1" applyAlignment="1">
      <alignment horizontal="center" vertical="center"/>
    </xf>
    <xf numFmtId="0" fontId="36" fillId="2" borderId="0" xfId="0" applyFont="1" applyFill="1"/>
    <xf numFmtId="0" fontId="37" fillId="2" borderId="0" xfId="0" applyFont="1" applyFill="1" applyAlignment="1">
      <alignment horizontal="left" vertical="center"/>
    </xf>
    <xf numFmtId="169" fontId="37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64" fontId="34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164" fontId="35" fillId="2" borderId="0" xfId="0" applyNumberFormat="1" applyFont="1" applyFill="1" applyAlignment="1">
      <alignment horizontal="center" vertical="center"/>
    </xf>
    <xf numFmtId="0" fontId="38" fillId="2" borderId="0" xfId="0" applyFont="1" applyFill="1"/>
    <xf numFmtId="0" fontId="37" fillId="2" borderId="0" xfId="0" applyFont="1" applyFill="1" applyAlignment="1">
      <alignment horizontal="center" vertical="center" wrapText="1"/>
    </xf>
    <xf numFmtId="165" fontId="39" fillId="2" borderId="0" xfId="1" applyNumberFormat="1" applyFont="1" applyFill="1" applyAlignment="1">
      <alignment horizontal="center" vertical="center"/>
    </xf>
    <xf numFmtId="0" fontId="13" fillId="0" borderId="0" xfId="2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6" fillId="0" borderId="0" xfId="0" applyFont="1"/>
    <xf numFmtId="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vertical="center"/>
    </xf>
    <xf numFmtId="0" fontId="40" fillId="0" borderId="0" xfId="12" applyFill="1" applyBorder="1" applyAlignment="1">
      <alignment vertical="center"/>
    </xf>
    <xf numFmtId="0" fontId="24" fillId="0" borderId="0" xfId="0" applyFont="1" applyAlignment="1">
      <alignment horizontal="right" vertical="center"/>
    </xf>
    <xf numFmtId="164" fontId="14" fillId="0" borderId="0" xfId="0" applyNumberFormat="1" applyFont="1" applyAlignment="1">
      <alignment horizontal="center"/>
    </xf>
    <xf numFmtId="164" fontId="3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69" fontId="10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6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164" fontId="33" fillId="0" borderId="0" xfId="1" applyNumberFormat="1" applyFont="1" applyAlignment="1">
      <alignment vertical="center"/>
    </xf>
    <xf numFmtId="0" fontId="33" fillId="0" borderId="0" xfId="1" applyFont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65" fontId="14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" fontId="15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172" fontId="11" fillId="0" borderId="0" xfId="0" applyNumberFormat="1" applyFont="1" applyAlignment="1">
      <alignment horizontal="center" vertical="center"/>
    </xf>
    <xf numFmtId="172" fontId="32" fillId="0" borderId="0" xfId="0" applyNumberFormat="1" applyFont="1" applyAlignment="1">
      <alignment horizontal="center" vertical="center"/>
    </xf>
    <xf numFmtId="171" fontId="32" fillId="0" borderId="0" xfId="0" applyNumberFormat="1" applyFont="1" applyAlignment="1">
      <alignment horizontal="center" vertical="center"/>
    </xf>
    <xf numFmtId="0" fontId="13" fillId="0" borderId="0" xfId="2" applyFill="1" applyBorder="1" applyAlignment="1">
      <alignment vertical="center"/>
    </xf>
    <xf numFmtId="0" fontId="30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4" fontId="25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5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 vertical="center"/>
    </xf>
    <xf numFmtId="0" fontId="33" fillId="3" borderId="0" xfId="1" applyFont="1" applyFill="1" applyAlignment="1">
      <alignment horizontal="left" vertical="center"/>
    </xf>
    <xf numFmtId="0" fontId="33" fillId="3" borderId="0" xfId="1" applyFont="1" applyFill="1" applyAlignment="1">
      <alignment vertical="center"/>
    </xf>
    <xf numFmtId="164" fontId="33" fillId="3" borderId="0" xfId="1" applyNumberFormat="1" applyFont="1" applyFill="1" applyAlignment="1">
      <alignment vertical="center"/>
    </xf>
    <xf numFmtId="164" fontId="10" fillId="3" borderId="0" xfId="0" applyNumberFormat="1" applyFont="1" applyFill="1" applyAlignment="1">
      <alignment horizontal="center" vertical="center"/>
    </xf>
    <xf numFmtId="166" fontId="10" fillId="3" borderId="0" xfId="0" applyNumberFormat="1" applyFont="1" applyFill="1" applyAlignment="1">
      <alignment horizontal="center" vertical="center"/>
    </xf>
    <xf numFmtId="164" fontId="15" fillId="3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33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/>
    <xf numFmtId="0" fontId="17" fillId="3" borderId="0" xfId="0" applyFont="1" applyFill="1" applyAlignment="1">
      <alignment horizontal="center" vertical="center"/>
    </xf>
    <xf numFmtId="0" fontId="41" fillId="3" borderId="0" xfId="0" applyFont="1" applyFill="1" applyAlignment="1">
      <alignment horizontal="left" vertical="center"/>
    </xf>
    <xf numFmtId="170" fontId="41" fillId="3" borderId="0" xfId="11" applyNumberFormat="1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164" fontId="43" fillId="3" borderId="0" xfId="0" applyNumberFormat="1" applyFont="1" applyFill="1" applyAlignment="1">
      <alignment horizontal="center" vertical="center"/>
    </xf>
    <xf numFmtId="164" fontId="44" fillId="3" borderId="0" xfId="0" applyNumberFormat="1" applyFont="1" applyFill="1" applyAlignment="1">
      <alignment horizontal="center" vertical="center"/>
    </xf>
    <xf numFmtId="164" fontId="3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 vertical="center"/>
    </xf>
    <xf numFmtId="164" fontId="17" fillId="3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0" fontId="10" fillId="6" borderId="0" xfId="0" applyFont="1" applyFill="1" applyAlignment="1">
      <alignment horizontal="center" vertical="center"/>
    </xf>
    <xf numFmtId="164" fontId="33" fillId="6" borderId="0" xfId="1" applyNumberFormat="1" applyFont="1" applyFill="1" applyAlignment="1">
      <alignment vertical="center"/>
    </xf>
    <xf numFmtId="0" fontId="33" fillId="6" borderId="0" xfId="1" applyFont="1" applyFill="1" applyAlignment="1">
      <alignment vertical="center"/>
    </xf>
    <xf numFmtId="164" fontId="10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5" fillId="6" borderId="0" xfId="0" applyNumberFormat="1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164" fontId="34" fillId="7" borderId="0" xfId="0" applyNumberFormat="1" applyFont="1" applyFill="1" applyAlignment="1">
      <alignment horizontal="center" vertical="center"/>
    </xf>
    <xf numFmtId="0" fontId="45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4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8" fillId="9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8" fillId="10" borderId="0" xfId="0" applyFont="1" applyFill="1" applyAlignment="1">
      <alignment horizontal="center"/>
    </xf>
    <xf numFmtId="0" fontId="46" fillId="8" borderId="0" xfId="13" applyAlignment="1">
      <alignment horizontal="center"/>
    </xf>
    <xf numFmtId="14" fontId="15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167" fontId="10" fillId="2" borderId="1" xfId="0" applyNumberFormat="1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horizontal="center"/>
    </xf>
    <xf numFmtId="171" fontId="7" fillId="2" borderId="3" xfId="0" applyNumberFormat="1" applyFont="1" applyFill="1" applyBorder="1" applyAlignment="1">
      <alignment horizontal="center" vertical="center"/>
    </xf>
    <xf numFmtId="172" fontId="11" fillId="2" borderId="5" xfId="0" applyNumberFormat="1" applyFont="1" applyFill="1" applyBorder="1" applyAlignment="1">
      <alignment horizontal="center"/>
    </xf>
    <xf numFmtId="171" fontId="7" fillId="2" borderId="7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164" fontId="33" fillId="11" borderId="0" xfId="1" applyNumberFormat="1" applyFont="1" applyFill="1" applyAlignment="1">
      <alignment vertical="center"/>
    </xf>
    <xf numFmtId="0" fontId="33" fillId="0" borderId="0" xfId="1" applyFont="1" applyAlignment="1">
      <alignment horizontal="left" vertical="center"/>
    </xf>
    <xf numFmtId="0" fontId="33" fillId="3" borderId="0" xfId="1" applyFont="1" applyFill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33" fillId="6" borderId="0" xfId="1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34" fillId="2" borderId="0" xfId="0" applyNumberFormat="1" applyFont="1" applyFill="1" applyAlignment="1">
      <alignment horizontal="center" vertical="center"/>
    </xf>
    <xf numFmtId="0" fontId="8" fillId="12" borderId="0" xfId="0" applyFont="1" applyFill="1" applyAlignment="1">
      <alignment horizontal="left" vertical="center"/>
    </xf>
    <xf numFmtId="165" fontId="14" fillId="12" borderId="0" xfId="0" applyNumberFormat="1" applyFont="1" applyFill="1" applyAlignment="1">
      <alignment horizontal="center" vertical="center"/>
    </xf>
    <xf numFmtId="167" fontId="10" fillId="12" borderId="0" xfId="0" applyNumberFormat="1" applyFont="1" applyFill="1" applyAlignment="1">
      <alignment horizontal="center" vertical="center"/>
    </xf>
    <xf numFmtId="165" fontId="11" fillId="12" borderId="0" xfId="0" applyNumberFormat="1" applyFont="1" applyFill="1" applyAlignment="1">
      <alignment horizontal="center" vertical="center"/>
    </xf>
    <xf numFmtId="164" fontId="11" fillId="12" borderId="0" xfId="0" applyNumberFormat="1" applyFont="1" applyFill="1" applyAlignment="1">
      <alignment horizontal="center" vertical="center"/>
    </xf>
    <xf numFmtId="164" fontId="10" fillId="12" borderId="0" xfId="0" applyNumberFormat="1" applyFont="1" applyFill="1" applyAlignment="1">
      <alignment horizontal="center" vertical="center"/>
    </xf>
    <xf numFmtId="166" fontId="10" fillId="12" borderId="0" xfId="0" applyNumberFormat="1" applyFont="1" applyFill="1" applyAlignment="1">
      <alignment horizontal="center" vertical="center"/>
    </xf>
  </cellXfs>
  <cellStyles count="14">
    <cellStyle name="Bueno" xfId="12" builtinId="26"/>
    <cellStyle name="Hipervínculo" xfId="2" builtinId="8"/>
    <cellStyle name="Moneda" xfId="11" builtinId="4"/>
    <cellStyle name="Moneda 2" xfId="6" xr:uid="{00000000-0005-0000-0000-000003000000}"/>
    <cellStyle name="Neutral" xfId="13" builtinId="28"/>
    <cellStyle name="Normal" xfId="0" builtinId="0"/>
    <cellStyle name="Normal 2" xfId="1" xr:uid="{00000000-0005-0000-0000-000006000000}"/>
    <cellStyle name="Normal 2 2" xfId="7" xr:uid="{00000000-0005-0000-0000-000007000000}"/>
    <cellStyle name="Normal 3" xfId="3" xr:uid="{00000000-0005-0000-0000-000008000000}"/>
    <cellStyle name="Normal 3 2" xfId="8" xr:uid="{00000000-0005-0000-0000-000009000000}"/>
    <cellStyle name="Normal 4" xfId="4" xr:uid="{00000000-0005-0000-0000-00000A000000}"/>
    <cellStyle name="Normal 5" xfId="5" xr:uid="{00000000-0005-0000-0000-00000B000000}"/>
    <cellStyle name="Normal 6" xfId="10" xr:uid="{D7D1D3A5-FDDA-4A0D-96DF-2267219A96C0}"/>
    <cellStyle name="Standard_AKL" xfId="9" xr:uid="{00000000-0005-0000-0000-00000C000000}"/>
  </cellStyles>
  <dxfs count="0"/>
  <tableStyles count="0" defaultTableStyle="TableStyleMedium2" defaultPivotStyle="PivotStyleLight16"/>
  <colors>
    <mruColors>
      <color rgb="FF808000"/>
      <color rgb="FF996633"/>
      <color rgb="FFCCCC00"/>
      <color rgb="FF0489B1"/>
      <color rgb="FF5E95D8"/>
      <color rgb="FF5B96F7"/>
      <color rgb="FF036B8B"/>
      <color rgb="FFC198E0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ll.industry.siemens.com/mall/es/ar/Catalog/Product/5SL3204-7MB" TargetMode="External"/><Relationship Id="rId299" Type="http://schemas.openxmlformats.org/officeDocument/2006/relationships/hyperlink" Target="https://mall.industry.siemens.com/mall/en/WW/Catalog/Product/1PH8224-1JC00-1BA2" TargetMode="External"/><Relationship Id="rId21" Type="http://schemas.openxmlformats.org/officeDocument/2006/relationships/hyperlink" Target="https://mall.industry.siemens.com/mall/es/ar/Catalog/Product/6SL3255-0AA00-4CA1" TargetMode="External"/><Relationship Id="rId63" Type="http://schemas.openxmlformats.org/officeDocument/2006/relationships/hyperlink" Target="https://mall.industry.siemens.com/mall/es/ar/Catalog/Product/5SL3104-7MB" TargetMode="External"/><Relationship Id="rId159" Type="http://schemas.openxmlformats.org/officeDocument/2006/relationships/hyperlink" Target="https://mall.industry.siemens.com/mall/es/ar/Catalog/Product/6SL3255-0AA00-4CA1" TargetMode="External"/><Relationship Id="rId324" Type="http://schemas.openxmlformats.org/officeDocument/2006/relationships/hyperlink" Target="https://mall.industry.siemens.com/mall/es/ar/Catalog/Product/100176271" TargetMode="External"/><Relationship Id="rId366" Type="http://schemas.openxmlformats.org/officeDocument/2006/relationships/hyperlink" Target="https://mall.industry.siemens.com/mall/es/AR/Catalog/Product/?mlfb=6XV1840-2AH10&amp;SiepCountryCode=AR" TargetMode="External"/><Relationship Id="rId170" Type="http://schemas.openxmlformats.org/officeDocument/2006/relationships/hyperlink" Target="https://mall.industry.siemens.com/mall/es/AR/Catalog/Product/?mlfb=6XV1840-2AH10&amp;SiepCountryCode=AR" TargetMode="External"/><Relationship Id="rId226" Type="http://schemas.openxmlformats.org/officeDocument/2006/relationships/hyperlink" Target="https://mall.industry.siemens.com/mall/es/ar/Catalog/Product/5SL3306-7MB" TargetMode="External"/><Relationship Id="rId268" Type="http://schemas.openxmlformats.org/officeDocument/2006/relationships/hyperlink" Target="https://mall.industry.siemens.com/mall/es/AR/Catalog/Product/?mlfb=6ES7131-6BF01-0AA0&amp;SiepCountryCode=AR" TargetMode="External"/><Relationship Id="rId32" Type="http://schemas.openxmlformats.org/officeDocument/2006/relationships/hyperlink" Target="https://mall.industry.siemens.com/mall/es/ar/Catalog/Product/100259389" TargetMode="External"/><Relationship Id="rId74" Type="http://schemas.openxmlformats.org/officeDocument/2006/relationships/hyperlink" Target="https://mall.industry.siemens.com/mall/es/AR/Catalog/Product/?mlfb=6GK1901-1BB10-2AA0&amp;SiepCountryCode=AR" TargetMode="External"/><Relationship Id="rId128" Type="http://schemas.openxmlformats.org/officeDocument/2006/relationships/hyperlink" Target="https://mall.industry.siemens.com/mall/es/ar/Catalog/Product/100354328" TargetMode="External"/><Relationship Id="rId335" Type="http://schemas.openxmlformats.org/officeDocument/2006/relationships/hyperlink" Target="https://mall.industry.siemens.com/mall/es/ar/Catalog/Product/3RH2911-1HA20" TargetMode="External"/><Relationship Id="rId377" Type="http://schemas.openxmlformats.org/officeDocument/2006/relationships/hyperlink" Target="https://mall.industry.siemens.com/mall/es/ar/Catalog/Product/100328070" TargetMode="External"/><Relationship Id="rId5" Type="http://schemas.openxmlformats.org/officeDocument/2006/relationships/hyperlink" Target="https://mall.industry.siemens.com/mall/es/ar/Catalog/Product/5SL3210-7MB" TargetMode="External"/><Relationship Id="rId181" Type="http://schemas.openxmlformats.org/officeDocument/2006/relationships/hyperlink" Target="https://mall.industry.siemens.com/mall/es/AR/Catalog/Product/?mlfb=6ES7193-6BP00-0DA0&amp;SiepCountryCode=AR" TargetMode="External"/><Relationship Id="rId237" Type="http://schemas.openxmlformats.org/officeDocument/2006/relationships/hyperlink" Target="https://mall.industry.siemens.com/mall/es/ar/Catalog/Product/100176271" TargetMode="External"/><Relationship Id="rId402" Type="http://schemas.openxmlformats.org/officeDocument/2006/relationships/hyperlink" Target="https://mall.industry.siemens.com/mall/es/AR/Catalog/Product/?mlfb=6ES7516-3FP03-0AB0&amp;SiepCountryCode=AR" TargetMode="External"/><Relationship Id="rId279" Type="http://schemas.openxmlformats.org/officeDocument/2006/relationships/hyperlink" Target="https://mall.industry.siemens.com/mall/es/ar/Catalog/Product/100021859" TargetMode="External"/><Relationship Id="rId43" Type="http://schemas.openxmlformats.org/officeDocument/2006/relationships/hyperlink" Target="https://mall.industry.siemens.com/mall/es/AR/Catalog/Product/?mlfb=6ES7193-6BP20-0BA0&amp;SiepCountryCode=AR" TargetMode="External"/><Relationship Id="rId139" Type="http://schemas.openxmlformats.org/officeDocument/2006/relationships/hyperlink" Target="https://mall.industry.siemens.com/mall/es/ar/Catalog/Product/100276525" TargetMode="External"/><Relationship Id="rId290" Type="http://schemas.openxmlformats.org/officeDocument/2006/relationships/hyperlink" Target="https://mall.industry.siemens.com/mall/es/ar/Catalog/Product/100176258" TargetMode="External"/><Relationship Id="rId304" Type="http://schemas.openxmlformats.org/officeDocument/2006/relationships/hyperlink" Target="https://mall.industry.siemens.com/mall/es/AR/Catalog/Product/?mlfb=6GK1901-1BB10-2AA0&amp;SiepCountryCode=AR" TargetMode="External"/><Relationship Id="rId346" Type="http://schemas.openxmlformats.org/officeDocument/2006/relationships/hyperlink" Target="https://mall.industry.siemens.com/mall/es/ar/Catalog/Product/6EP3436-8SB00-0AY0" TargetMode="External"/><Relationship Id="rId388" Type="http://schemas.openxmlformats.org/officeDocument/2006/relationships/hyperlink" Target="https://mall.industry.siemens.com/mall/es/ar/Catalog/Product/6ES7193-6BP00-0BA0" TargetMode="External"/><Relationship Id="rId85" Type="http://schemas.openxmlformats.org/officeDocument/2006/relationships/hyperlink" Target="https://mall.industry.siemens.com/mall/es/ar/Catalog/Product/100176258" TargetMode="External"/><Relationship Id="rId150" Type="http://schemas.openxmlformats.org/officeDocument/2006/relationships/hyperlink" Target="https://mall.industry.siemens.com/mall/es/ar/Catalog/Product/100259389" TargetMode="External"/><Relationship Id="rId192" Type="http://schemas.openxmlformats.org/officeDocument/2006/relationships/hyperlink" Target="https://mall.industry.siemens.com/mall/es/AR/Catalog/Product/?mlfb=6ES7193-6BP00-0DA0&amp;SiepCountryCode=AR" TargetMode="External"/><Relationship Id="rId206" Type="http://schemas.openxmlformats.org/officeDocument/2006/relationships/hyperlink" Target="https://mall.industry.siemens.com/mall/es/ar/Catalog/Product/3RT2017-1AP01" TargetMode="External"/><Relationship Id="rId248" Type="http://schemas.openxmlformats.org/officeDocument/2006/relationships/hyperlink" Target="https://mall.industry.siemens.com/mall/es/ar/Catalog/Product/100176271" TargetMode="External"/><Relationship Id="rId12" Type="http://schemas.openxmlformats.org/officeDocument/2006/relationships/hyperlink" Target="https://mall.industry.siemens.com/mall/es/ar/Catalog/Product/100176232" TargetMode="External"/><Relationship Id="rId108" Type="http://schemas.openxmlformats.org/officeDocument/2006/relationships/hyperlink" Target="https://mall.industry.siemens.com/mall/es/ar/Catalog/Product/3VA9467-0PK11" TargetMode="External"/><Relationship Id="rId315" Type="http://schemas.openxmlformats.org/officeDocument/2006/relationships/hyperlink" Target="https://mall.industry.siemens.com/mall/es/AR/Catalog/Product/?mlfb=6ES7131-6BF01-0AA0&amp;SiepCountryCode=AR" TargetMode="External"/><Relationship Id="rId357" Type="http://schemas.openxmlformats.org/officeDocument/2006/relationships/hyperlink" Target="https://mall.industry.siemens.com/mall/es/ar/Catalog/Product/5SL3106-7MB" TargetMode="External"/><Relationship Id="rId54" Type="http://schemas.openxmlformats.org/officeDocument/2006/relationships/hyperlink" Target="https://mall.industry.siemens.com/mall/es/ar/Catalog/Product/5SL3104-7MB" TargetMode="External"/><Relationship Id="rId96" Type="http://schemas.openxmlformats.org/officeDocument/2006/relationships/hyperlink" Target="https://mall.industry.siemens.com/mall/es/AR/Catalog/Product/?mlfb=6ES7193-6BP00-0DA0&amp;SiepCountryCode=AR" TargetMode="External"/><Relationship Id="rId161" Type="http://schemas.openxmlformats.org/officeDocument/2006/relationships/hyperlink" Target="https://mall.industry.siemens.com/mall/es/ar/Catalog/Product/100176182" TargetMode="External"/><Relationship Id="rId217" Type="http://schemas.openxmlformats.org/officeDocument/2006/relationships/hyperlink" Target="https://mall.industry.siemens.com/mall/es/ar/Catalog/Product/5SL3206-7MB" TargetMode="External"/><Relationship Id="rId399" Type="http://schemas.openxmlformats.org/officeDocument/2006/relationships/hyperlink" Target="https://mall.industry.siemens.com/mall/es/AR/Catalog/Product/?mlfb=6XV1840-2AH10&amp;SiepCountryCode=AR" TargetMode="External"/><Relationship Id="rId259" Type="http://schemas.openxmlformats.org/officeDocument/2006/relationships/hyperlink" Target="https://mall.industry.siemens.com/mall/es/ar/Catalog/Product/100176240" TargetMode="External"/><Relationship Id="rId23" Type="http://schemas.openxmlformats.org/officeDocument/2006/relationships/hyperlink" Target="https://mall.industry.siemens.com/mall/es/ar/Catalog/Product/100176182" TargetMode="External"/><Relationship Id="rId119" Type="http://schemas.openxmlformats.org/officeDocument/2006/relationships/hyperlink" Target="https://mall.industry.siemens.com/mall/es/ar/Catalog/Product/100176240" TargetMode="External"/><Relationship Id="rId270" Type="http://schemas.openxmlformats.org/officeDocument/2006/relationships/hyperlink" Target="https://mall.industry.siemens.com/mall/es/AR/Catalog/Product/?mlfb=6ES7155-6AU01-0CN0&amp;SiepCountryCode=AR" TargetMode="External"/><Relationship Id="rId326" Type="http://schemas.openxmlformats.org/officeDocument/2006/relationships/hyperlink" Target="https://mall.industry.siemens.com/mall/es/ar/Catalog/Product/100176271" TargetMode="External"/><Relationship Id="rId65" Type="http://schemas.openxmlformats.org/officeDocument/2006/relationships/hyperlink" Target="https://mall.industry.siemens.com/mall/es/AR/Catalog/Product/?mlfb=6XV1840-2AH10&amp;SiepCountryCode=AR" TargetMode="External"/><Relationship Id="rId130" Type="http://schemas.openxmlformats.org/officeDocument/2006/relationships/hyperlink" Target="https://mall.industry.siemens.com/mall/es/ar/Catalog/Product/3RT2026-1NP30" TargetMode="External"/><Relationship Id="rId368" Type="http://schemas.openxmlformats.org/officeDocument/2006/relationships/hyperlink" Target="https://mall.industry.siemens.com/mall/es/ar/Catalog/Product/6SL3255-0AA00-4CA1" TargetMode="External"/><Relationship Id="rId172" Type="http://schemas.openxmlformats.org/officeDocument/2006/relationships/hyperlink" Target="https://mall.industry.siemens.com/mall/es/AR/Catalog/Product/?mlfb=6ES7193-6AR00-0AA0&amp;SiepCountryCode=AR" TargetMode="External"/><Relationship Id="rId228" Type="http://schemas.openxmlformats.org/officeDocument/2006/relationships/hyperlink" Target="https://mall.industry.siemens.com/mall/es/ar/Catalog/Product/5SL3206-7MB" TargetMode="External"/><Relationship Id="rId281" Type="http://schemas.openxmlformats.org/officeDocument/2006/relationships/hyperlink" Target="https://mall.industry.siemens.com/mall/es/ar/Catalog/Product/100328070" TargetMode="External"/><Relationship Id="rId337" Type="http://schemas.openxmlformats.org/officeDocument/2006/relationships/hyperlink" Target="https://mall.industry.siemens.com/mall/es/AR/Catalog/Product/?mlfb=6ES7134-6HD01-0BA1&amp;SiepCountryCode=AR" TargetMode="External"/><Relationship Id="rId34" Type="http://schemas.openxmlformats.org/officeDocument/2006/relationships/hyperlink" Target="https://mall.industry.siemens.com/mall/es/ar/Catalog/Product/100269956" TargetMode="External"/><Relationship Id="rId76" Type="http://schemas.openxmlformats.org/officeDocument/2006/relationships/hyperlink" Target="https://mall.industry.siemens.com/mall/es/ar/Catalog/Product/5SL3310-7MB" TargetMode="External"/><Relationship Id="rId141" Type="http://schemas.openxmlformats.org/officeDocument/2006/relationships/hyperlink" Target="https://mall.industry.siemens.com/mall/es/ar/Catalog/Product/1PH8226-1DD00-1BA1" TargetMode="External"/><Relationship Id="rId379" Type="http://schemas.openxmlformats.org/officeDocument/2006/relationships/hyperlink" Target="https://mall.industry.siemens.com/mall/es/AR/Catalog/Product/?mlfb=6ES7193-6BP00-0DA0&amp;SiepCountryCode=AR" TargetMode="External"/><Relationship Id="rId7" Type="http://schemas.openxmlformats.org/officeDocument/2006/relationships/hyperlink" Target="https://mall.industry.siemens.com/mall/es/ar/Catalog/Product/100176271" TargetMode="External"/><Relationship Id="rId183" Type="http://schemas.openxmlformats.org/officeDocument/2006/relationships/hyperlink" Target="https://mall.industry.siemens.com/mall/es/ar/Catalog/Product/100328071" TargetMode="External"/><Relationship Id="rId239" Type="http://schemas.openxmlformats.org/officeDocument/2006/relationships/hyperlink" Target="https://mall.industry.siemens.com/mall/es/ar/Catalog/Product/5SL3206-7MB" TargetMode="External"/><Relationship Id="rId390" Type="http://schemas.openxmlformats.org/officeDocument/2006/relationships/hyperlink" Target="https://mall.industry.siemens.com/mall/es/AR/Catalog/Product/?mlfb=6ES7193-6AR00-0AA0&amp;SiepCountryCode=AR" TargetMode="External"/><Relationship Id="rId404" Type="http://schemas.openxmlformats.org/officeDocument/2006/relationships/hyperlink" Target="https://mall.industry.siemens.com/mall/es/ar/Catalog/Product/100017263" TargetMode="External"/><Relationship Id="rId250" Type="http://schemas.openxmlformats.org/officeDocument/2006/relationships/hyperlink" Target="https://mall.industry.siemens.com/mall/es/ar/Catalog/Product/3RT2015-1AP01" TargetMode="External"/><Relationship Id="rId292" Type="http://schemas.openxmlformats.org/officeDocument/2006/relationships/hyperlink" Target="https://mall.industry.siemens.com/mall/es/ar/Catalog/Product/100176271" TargetMode="External"/><Relationship Id="rId306" Type="http://schemas.openxmlformats.org/officeDocument/2006/relationships/hyperlink" Target="https://mall.industry.siemens.com/mall/es/ar/Catalog/Product/6XV1870-3QE50" TargetMode="External"/><Relationship Id="rId45" Type="http://schemas.openxmlformats.org/officeDocument/2006/relationships/hyperlink" Target="https://mall.industry.siemens.com/mall/es/ar/Catalog/Product/3VA9157-0PK11" TargetMode="External"/><Relationship Id="rId87" Type="http://schemas.openxmlformats.org/officeDocument/2006/relationships/hyperlink" Target="https://mall.industry.siemens.com/mall/es/ar/Catalog/Product/3RT2026-1NP30" TargetMode="External"/><Relationship Id="rId110" Type="http://schemas.openxmlformats.org/officeDocument/2006/relationships/hyperlink" Target="https://mall.industry.siemens.com/mall/es/ar/Catalog/Product/3NH3230" TargetMode="External"/><Relationship Id="rId348" Type="http://schemas.openxmlformats.org/officeDocument/2006/relationships/hyperlink" Target="https://mall.industry.siemens.com/mall/es/ar/Catalog/Product/5SL3104-7MB" TargetMode="External"/><Relationship Id="rId152" Type="http://schemas.openxmlformats.org/officeDocument/2006/relationships/hyperlink" Target="https://mall.industry.siemens.com/mall/es/ar/Catalog/Product/100269956" TargetMode="External"/><Relationship Id="rId194" Type="http://schemas.openxmlformats.org/officeDocument/2006/relationships/hyperlink" Target="https://mall.industry.siemens.com/mall/es/AR/Catalog/Product/?mlfb=6ES7155-6AU01-0CN0&amp;SiepCountryCode=AR" TargetMode="External"/><Relationship Id="rId208" Type="http://schemas.openxmlformats.org/officeDocument/2006/relationships/hyperlink" Target="https://mall.industry.siemens.com/mall/es/ar/Catalog/Product/5SL3310-7MB" TargetMode="External"/><Relationship Id="rId261" Type="http://schemas.openxmlformats.org/officeDocument/2006/relationships/hyperlink" Target="https://mall.industry.siemens.com/mall/es/ar/Catalog/Product/5SL3206-7MB" TargetMode="External"/><Relationship Id="rId14" Type="http://schemas.openxmlformats.org/officeDocument/2006/relationships/hyperlink" Target="https://mall.industry.siemens.com/mall/es/ar/Catalog/Product/100354328" TargetMode="External"/><Relationship Id="rId56" Type="http://schemas.openxmlformats.org/officeDocument/2006/relationships/hyperlink" Target="https://mall.industry.siemens.com/mall/es/ar/Catalog/Product/5SL3210-7MB" TargetMode="External"/><Relationship Id="rId317" Type="http://schemas.openxmlformats.org/officeDocument/2006/relationships/hyperlink" Target="https://mall.industry.siemens.com/mall/es/AR/Catalog/Product/?mlfb=6ES7193-6BP00-0DA0&amp;SiepCountryCode=AR" TargetMode="External"/><Relationship Id="rId359" Type="http://schemas.openxmlformats.org/officeDocument/2006/relationships/hyperlink" Target="https://mall.industry.siemens.com/mall/es/ar/Catalog/Product/5SL3204-7MB" TargetMode="External"/><Relationship Id="rId98" Type="http://schemas.openxmlformats.org/officeDocument/2006/relationships/hyperlink" Target="https://mall.industry.siemens.com/mall/es/AR/Catalog/Product/?mlfb=6ES7134-6HD01-0BA1&amp;SiepCountryCode=AR" TargetMode="External"/><Relationship Id="rId121" Type="http://schemas.openxmlformats.org/officeDocument/2006/relationships/hyperlink" Target="https://mall.industry.siemens.com/mall/es/ar/Catalog/Product/3RT2015-1AP01" TargetMode="External"/><Relationship Id="rId163" Type="http://schemas.openxmlformats.org/officeDocument/2006/relationships/hyperlink" Target="https://mall.industry.siemens.com/mall/es/ar/Catalog/Product/100276525" TargetMode="External"/><Relationship Id="rId219" Type="http://schemas.openxmlformats.org/officeDocument/2006/relationships/hyperlink" Target="https://mall.industry.siemens.com/mall/es/ar/Catalog/Product/5SL3206-7MB" TargetMode="External"/><Relationship Id="rId370" Type="http://schemas.openxmlformats.org/officeDocument/2006/relationships/hyperlink" Target="https://mall.industry.siemens.com/mall/es/AR/Catalog/Product/?mlfb=6XV1840-2AH10&amp;SiepCountryCode=AR" TargetMode="External"/><Relationship Id="rId230" Type="http://schemas.openxmlformats.org/officeDocument/2006/relationships/hyperlink" Target="https://mall.industry.siemens.com/mall/es/ar/Catalog/Product/100176271" TargetMode="External"/><Relationship Id="rId25" Type="http://schemas.openxmlformats.org/officeDocument/2006/relationships/hyperlink" Target="https://mall.industry.siemens.com/mall/es/ar/Catalog/Product/100276525" TargetMode="External"/><Relationship Id="rId67" Type="http://schemas.openxmlformats.org/officeDocument/2006/relationships/hyperlink" Target="https://mall.industry.siemens.com/mall/es/AR/Catalog/Product/?mlfb=6XV1840-2AH10&amp;SiepCountryCode=AR" TargetMode="External"/><Relationship Id="rId272" Type="http://schemas.openxmlformats.org/officeDocument/2006/relationships/hyperlink" Target="https://mall.industry.siemens.com/mall/es/ar/Catalog/Product/5SL3104-7MB" TargetMode="External"/><Relationship Id="rId328" Type="http://schemas.openxmlformats.org/officeDocument/2006/relationships/hyperlink" Target="https://mall.industry.siemens.com/mall/es/ar/Catalog/Product/3RT2015-1AP01" TargetMode="External"/><Relationship Id="rId132" Type="http://schemas.openxmlformats.org/officeDocument/2006/relationships/hyperlink" Target="https://mall.industry.siemens.com/mall/es/AR/Catalog/Product/?mlfb=6GK1901-1BB10-2AA0&amp;SiepCountryCode=AR" TargetMode="External"/><Relationship Id="rId174" Type="http://schemas.openxmlformats.org/officeDocument/2006/relationships/hyperlink" Target="https://mall.industry.siemens.com/mall/es/AR/Catalog/Product/?mlfb=6ES7132-6BF01-0AA0&amp;SiepCountryCode=AR" TargetMode="External"/><Relationship Id="rId381" Type="http://schemas.openxmlformats.org/officeDocument/2006/relationships/hyperlink" Target="https://mall.industry.siemens.com/mall/es/ar/Catalog/Product/6ES7138-6AA01-0BA0" TargetMode="External"/><Relationship Id="rId241" Type="http://schemas.openxmlformats.org/officeDocument/2006/relationships/hyperlink" Target="https://mall.industry.siemens.com/mall/es/ar/Catalog/Product/5SL3306-7MB" TargetMode="External"/><Relationship Id="rId36" Type="http://schemas.openxmlformats.org/officeDocument/2006/relationships/hyperlink" Target="https://mall.industry.siemens.com/mall/es/ar/Catalog/Product/100021859" TargetMode="External"/><Relationship Id="rId283" Type="http://schemas.openxmlformats.org/officeDocument/2006/relationships/hyperlink" Target="https://mall.industry.siemens.com/mall/es/AR/Catalog/Product/?mlfb=6GK1901-1BB10-2AA0&amp;SiepCountryCode=AR" TargetMode="External"/><Relationship Id="rId339" Type="http://schemas.openxmlformats.org/officeDocument/2006/relationships/hyperlink" Target="https://mall.industry.siemens.com/mall/es/AR/Catalog/Product/?mlfb=6ES7193-6BP20-0DA0&amp;SiepCountryCode=AR" TargetMode="External"/><Relationship Id="rId78" Type="http://schemas.openxmlformats.org/officeDocument/2006/relationships/hyperlink" Target="https://mall.industry.siemens.com/mall/es/ar/Catalog/Product/5SL3206-7MB" TargetMode="External"/><Relationship Id="rId101" Type="http://schemas.openxmlformats.org/officeDocument/2006/relationships/hyperlink" Target="https://mall.industry.siemens.com/mall/es/AR/Catalog/Product/?mlfb=6ES7193-6AR00-0AA0&amp;SiepCountryCode=AR" TargetMode="External"/><Relationship Id="rId143" Type="http://schemas.openxmlformats.org/officeDocument/2006/relationships/hyperlink" Target="https://mall.industry.siemens.com/mall/es/ar/Catalog/Product/3NH3330" TargetMode="External"/><Relationship Id="rId185" Type="http://schemas.openxmlformats.org/officeDocument/2006/relationships/hyperlink" Target="https://mall.industry.siemens.com/mall/es/ar/Catalog/Product/6EP3437-8SB00-0AY0" TargetMode="External"/><Relationship Id="rId350" Type="http://schemas.openxmlformats.org/officeDocument/2006/relationships/hyperlink" Target="https://mall.industry.siemens.com/mall/es/ar/Catalog/Product/5SL3204-7MB" TargetMode="External"/><Relationship Id="rId406" Type="http://schemas.openxmlformats.org/officeDocument/2006/relationships/hyperlink" Target="https://mall.industry.siemens.com/mall/es/ar/Catalog/Product/100017099" TargetMode="External"/><Relationship Id="rId9" Type="http://schemas.openxmlformats.org/officeDocument/2006/relationships/hyperlink" Target="https://mall.industry.siemens.com/mall/es/ar/Catalog/Product/100176271" TargetMode="External"/><Relationship Id="rId210" Type="http://schemas.openxmlformats.org/officeDocument/2006/relationships/hyperlink" Target="https://mall.industry.siemens.com/mall/es/ar/Catalog/Product/100176240" TargetMode="External"/><Relationship Id="rId392" Type="http://schemas.openxmlformats.org/officeDocument/2006/relationships/hyperlink" Target="https://mall.industry.siemens.com/mall/es/AR/Catalog/Product/?mlfb=6ES7132-6BF01-0AA0&amp;SiepCountryCode=AR" TargetMode="External"/><Relationship Id="rId252" Type="http://schemas.openxmlformats.org/officeDocument/2006/relationships/hyperlink" Target="https://mall.industry.siemens.com/mall/es/ar/Catalog/Product/3RT2015-1AP01" TargetMode="External"/><Relationship Id="rId294" Type="http://schemas.openxmlformats.org/officeDocument/2006/relationships/hyperlink" Target="https://mall.industry.siemens.com/mall/es/ar/Catalog/Product/6SL3225-0BE33-0AA0" TargetMode="External"/><Relationship Id="rId308" Type="http://schemas.openxmlformats.org/officeDocument/2006/relationships/hyperlink" Target="https://mall.industry.siemens.com/mall/es/AR/Catalog/Product/?mlfb=6ES7516-3FP03-0AB0&amp;SiepCountryCode=AR" TargetMode="External"/><Relationship Id="rId47" Type="http://schemas.openxmlformats.org/officeDocument/2006/relationships/hyperlink" Target="https://mall.industry.siemens.com/mall/es/ar/Catalog/Product/5SL3306-7MB" TargetMode="External"/><Relationship Id="rId89" Type="http://schemas.openxmlformats.org/officeDocument/2006/relationships/hyperlink" Target="https://mall.industry.siemens.com/mall/es/ar/Catalog/Product/5SL3306-7MB" TargetMode="External"/><Relationship Id="rId112" Type="http://schemas.openxmlformats.org/officeDocument/2006/relationships/hyperlink" Target="https://mall.industry.siemens.com/mall/es/ar/Catalog/Product/100021542" TargetMode="External"/><Relationship Id="rId154" Type="http://schemas.openxmlformats.org/officeDocument/2006/relationships/hyperlink" Target="https://mall.industry.siemens.com/mall/es/ar/Catalog/Product/100021859" TargetMode="External"/><Relationship Id="rId361" Type="http://schemas.openxmlformats.org/officeDocument/2006/relationships/hyperlink" Target="https://mall.industry.siemens.com/mall/es/AR/Catalog/Product/?mlfb=6GK1901-1BB10-2AA0&amp;SiepCountryCode=AR" TargetMode="External"/><Relationship Id="rId196" Type="http://schemas.openxmlformats.org/officeDocument/2006/relationships/hyperlink" Target="https://mall.industry.siemens.com/mall/es/AR/Catalog/Product/?mlfb=6ES7131-6BF01-0AA0&amp;SiepCountryCode=AR" TargetMode="External"/><Relationship Id="rId16" Type="http://schemas.openxmlformats.org/officeDocument/2006/relationships/hyperlink" Target="https://mall.industry.siemens.com/mall/es/ar/Catalog/Product/100176271" TargetMode="External"/><Relationship Id="rId221" Type="http://schemas.openxmlformats.org/officeDocument/2006/relationships/hyperlink" Target="https://mall.industry.siemens.com/mall/es/ar/Catalog/Product/3RT2015-1AP01" TargetMode="External"/><Relationship Id="rId263" Type="http://schemas.openxmlformats.org/officeDocument/2006/relationships/hyperlink" Target="https://mall.industry.siemens.com/mall/es/ar/Catalog/Product/3VA1116-4ED32-0AA0" TargetMode="External"/><Relationship Id="rId319" Type="http://schemas.openxmlformats.org/officeDocument/2006/relationships/hyperlink" Target="https://mall.industry.siemens.com/mall/es/ar/Catalog/Product/3VA9157-0PK11" TargetMode="External"/><Relationship Id="rId58" Type="http://schemas.openxmlformats.org/officeDocument/2006/relationships/hyperlink" Target="https://mall.industry.siemens.com/mall/es/ar/Catalog/Product/5SL3210-7MB" TargetMode="External"/><Relationship Id="rId123" Type="http://schemas.openxmlformats.org/officeDocument/2006/relationships/hyperlink" Target="https://mall.industry.siemens.com/mall/es/ar/Catalog/Product/100176271" TargetMode="External"/><Relationship Id="rId330" Type="http://schemas.openxmlformats.org/officeDocument/2006/relationships/hyperlink" Target="https://mall.industry.siemens.com/mall/es/ar/Catalog/Product/100176254" TargetMode="External"/><Relationship Id="rId165" Type="http://schemas.openxmlformats.org/officeDocument/2006/relationships/hyperlink" Target="https://mall.industry.siemens.com/mall/es/ar/Catalog/Product/3NA3250" TargetMode="External"/><Relationship Id="rId372" Type="http://schemas.openxmlformats.org/officeDocument/2006/relationships/hyperlink" Target="https://mall.industry.siemens.com/mall/es/ar/Catalog/Product/3RT2026-1NP30" TargetMode="External"/><Relationship Id="rId211" Type="http://schemas.openxmlformats.org/officeDocument/2006/relationships/hyperlink" Target="https://mall.industry.siemens.com/mall/es/ar/Catalog/Product/5SL3306-7MB" TargetMode="External"/><Relationship Id="rId232" Type="http://schemas.openxmlformats.org/officeDocument/2006/relationships/hyperlink" Target="https://mall.industry.siemens.com/mall/es/ar/Catalog/Product/3RT2017-1AP01" TargetMode="External"/><Relationship Id="rId253" Type="http://schemas.openxmlformats.org/officeDocument/2006/relationships/hyperlink" Target="https://mall.industry.siemens.com/mall/es/ar/Catalog/Product/100176271" TargetMode="External"/><Relationship Id="rId274" Type="http://schemas.openxmlformats.org/officeDocument/2006/relationships/hyperlink" Target="https://mall.industry.siemens.com/mall/es/ar/Catalog/Product/5SL3104-7MB" TargetMode="External"/><Relationship Id="rId295" Type="http://schemas.openxmlformats.org/officeDocument/2006/relationships/hyperlink" Target="https://mall.industry.siemens.com/mall/es/ar/Catalog/Product/6SL3210-1PE31-1AL0" TargetMode="External"/><Relationship Id="rId309" Type="http://schemas.openxmlformats.org/officeDocument/2006/relationships/hyperlink" Target="https://mall.industry.siemens.com/mall/es/ar/Catalog/Product/100017093" TargetMode="External"/><Relationship Id="rId27" Type="http://schemas.openxmlformats.org/officeDocument/2006/relationships/hyperlink" Target="https://mall.industry.siemens.com/mall/es/ar/Catalog/Product/3NA3140" TargetMode="External"/><Relationship Id="rId48" Type="http://schemas.openxmlformats.org/officeDocument/2006/relationships/hyperlink" Target="https://mall.industry.siemens.com/mall/es/ar/Catalog/Product/5SL3104-7MB" TargetMode="External"/><Relationship Id="rId69" Type="http://schemas.openxmlformats.org/officeDocument/2006/relationships/hyperlink" Target="https://mall.industry.siemens.com/mall/es/AR/Catalog/Product/?mlfb=6XV1840-2AH10&amp;SiepCountryCode=AR" TargetMode="External"/><Relationship Id="rId113" Type="http://schemas.openxmlformats.org/officeDocument/2006/relationships/hyperlink" Target="https://mall.industry.siemens.com/mall/es/ar/Catalog/Product/5SL3206-7MB" TargetMode="External"/><Relationship Id="rId134" Type="http://schemas.openxmlformats.org/officeDocument/2006/relationships/hyperlink" Target="https://mall.industry.siemens.com/mall/es/ar/Catalog/Product/6FX5002-2AH00-1CA0" TargetMode="External"/><Relationship Id="rId320" Type="http://schemas.openxmlformats.org/officeDocument/2006/relationships/hyperlink" Target="https://mall.industry.siemens.com/mall/es/ar/Catalog/Product/5SL3204-7MB" TargetMode="External"/><Relationship Id="rId80" Type="http://schemas.openxmlformats.org/officeDocument/2006/relationships/hyperlink" Target="https://mall.industry.siemens.com/mall/es/ar/Catalog/Product/100176271" TargetMode="External"/><Relationship Id="rId155" Type="http://schemas.openxmlformats.org/officeDocument/2006/relationships/hyperlink" Target="https://mall.industry.siemens.com/mall/es/ar/Catalog/Product/3NA3140" TargetMode="External"/><Relationship Id="rId176" Type="http://schemas.openxmlformats.org/officeDocument/2006/relationships/hyperlink" Target="https://mall.industry.siemens.com/mall/es/AR/Catalog/Product/?mlfb=6ES7193-6BP00-0BA0&amp;SiepCountryCode=AR" TargetMode="External"/><Relationship Id="rId197" Type="http://schemas.openxmlformats.org/officeDocument/2006/relationships/hyperlink" Target="https://mall.industry.siemens.com/mall/es/AR/Catalog/Product/?mlfb=6ES7132-6BF01-0AA0&amp;SiepCountryCode=AR" TargetMode="External"/><Relationship Id="rId341" Type="http://schemas.openxmlformats.org/officeDocument/2006/relationships/hyperlink" Target="https://mall.industry.siemens.com/mall/es/ar/Catalog/Product/3VA1116-4ED32-0AA0" TargetMode="External"/><Relationship Id="rId362" Type="http://schemas.openxmlformats.org/officeDocument/2006/relationships/hyperlink" Target="https://mall.industry.siemens.com/mall/es/AR/Catalog/Product/?mlfb=6XV1840-2AH10&amp;SiepCountryCode=AR" TargetMode="External"/><Relationship Id="rId383" Type="http://schemas.openxmlformats.org/officeDocument/2006/relationships/hyperlink" Target="https://mall.industry.siemens.com/mall/es/AR/Catalog/Product/?mlfb=6ES7155-6AU01-0CN0&amp;SiepCountryCode=AR" TargetMode="External"/><Relationship Id="rId201" Type="http://schemas.openxmlformats.org/officeDocument/2006/relationships/hyperlink" Target="https://mall.industry.siemens.com/mall/en/ar/Catalog/Product/1PH8224-1DB00-0BA1" TargetMode="External"/><Relationship Id="rId222" Type="http://schemas.openxmlformats.org/officeDocument/2006/relationships/hyperlink" Target="https://mall.industry.siemens.com/mall/es/ar/Catalog/Product/100176240" TargetMode="External"/><Relationship Id="rId243" Type="http://schemas.openxmlformats.org/officeDocument/2006/relationships/hyperlink" Target="https://mall.industry.siemens.com/mall/es/ar/Catalog/Product/100176271" TargetMode="External"/><Relationship Id="rId264" Type="http://schemas.openxmlformats.org/officeDocument/2006/relationships/hyperlink" Target="https://mall.industry.siemens.com/mall/es/ar/Catalog/Product/6GK5008-0BA10-1AB2" TargetMode="External"/><Relationship Id="rId285" Type="http://schemas.openxmlformats.org/officeDocument/2006/relationships/hyperlink" Target="https://mall.industry.siemens.com/mall/es/AR/Catalog/Product/?mlfb=6GK1901-1BB10-2AA0&amp;SiepCountryCode=AR" TargetMode="External"/><Relationship Id="rId17" Type="http://schemas.openxmlformats.org/officeDocument/2006/relationships/hyperlink" Target="https://mall.industry.siemens.com/mall/es/ar/Catalog/Product/3RT2026-1NP30" TargetMode="External"/><Relationship Id="rId38" Type="http://schemas.openxmlformats.org/officeDocument/2006/relationships/hyperlink" Target="https://mall.industry.siemens.com/mall/es/ar/Catalog/Product/3NH3230" TargetMode="External"/><Relationship Id="rId59" Type="http://schemas.openxmlformats.org/officeDocument/2006/relationships/hyperlink" Target="https://mall.industry.siemens.com/mall/es/ar/Catalog/Product/5SL3104-7MB" TargetMode="External"/><Relationship Id="rId103" Type="http://schemas.openxmlformats.org/officeDocument/2006/relationships/hyperlink" Target="https://mall.industry.siemens.com/mall/es/AR/Catalog/Product/?mlfb=6XV1840-2AH10&amp;SiepCountryCode=AR" TargetMode="External"/><Relationship Id="rId124" Type="http://schemas.openxmlformats.org/officeDocument/2006/relationships/hyperlink" Target="https://mall.industry.siemens.com/mall/es/ar/Catalog/Product/3RT2015-1AP01" TargetMode="External"/><Relationship Id="rId310" Type="http://schemas.openxmlformats.org/officeDocument/2006/relationships/hyperlink" Target="https://mall.industry.siemens.com/mall/es/ar/Catalog/Product/100017263" TargetMode="External"/><Relationship Id="rId70" Type="http://schemas.openxmlformats.org/officeDocument/2006/relationships/hyperlink" Target="https://mall.industry.siemens.com/mall/es/AR/Catalog/Product/?mlfb=6GK1901-1BB10-2AA0&amp;SiepCountryCode=AR" TargetMode="External"/><Relationship Id="rId91" Type="http://schemas.openxmlformats.org/officeDocument/2006/relationships/hyperlink" Target="https://mall.industry.siemens.com/mall/es/ar/Catalog/Product/5SL3210-7MB" TargetMode="External"/><Relationship Id="rId145" Type="http://schemas.openxmlformats.org/officeDocument/2006/relationships/hyperlink" Target="https://mall.industry.siemens.com/mall/es/AR/Catalog/Product/?mlfb=6GK1901-1BB10-2AA0&amp;SiepCountryCode=AR" TargetMode="External"/><Relationship Id="rId166" Type="http://schemas.openxmlformats.org/officeDocument/2006/relationships/hyperlink" Target="https://mall.industry.siemens.com/mall/es/ar/Catalog/Product/3NH3330" TargetMode="External"/><Relationship Id="rId187" Type="http://schemas.openxmlformats.org/officeDocument/2006/relationships/hyperlink" Target="https://mall.industry.siemens.com/mall/es/ar/Catalog/Product/6ES7138-6AA01-0BA0" TargetMode="External"/><Relationship Id="rId331" Type="http://schemas.openxmlformats.org/officeDocument/2006/relationships/hyperlink" Target="https://mall.industry.siemens.com/mall/es/ar/Catalog/Product/100354328" TargetMode="External"/><Relationship Id="rId352" Type="http://schemas.openxmlformats.org/officeDocument/2006/relationships/hyperlink" Target="https://mall.industry.siemens.com/mall/es/ar/Catalog/Product/5SL3110-7MB" TargetMode="External"/><Relationship Id="rId373" Type="http://schemas.openxmlformats.org/officeDocument/2006/relationships/hyperlink" Target="https://mall.industry.siemens.com/mall/es/ar/Catalog/Product/3RT2026-1NP30" TargetMode="External"/><Relationship Id="rId394" Type="http://schemas.openxmlformats.org/officeDocument/2006/relationships/hyperlink" Target="https://mall.industry.siemens.com/mall/es/ar/Catalog/Product/6ES7193-6BP00-0BA0" TargetMode="External"/><Relationship Id="rId1" Type="http://schemas.openxmlformats.org/officeDocument/2006/relationships/hyperlink" Target="https://mall.industry.siemens.com/mall/es/ar/Catalog/Product/3VA1116-4ED32-0AA0" TargetMode="External"/><Relationship Id="rId212" Type="http://schemas.openxmlformats.org/officeDocument/2006/relationships/hyperlink" Target="https://mall.industry.siemens.com/mall/es/ar/Catalog/Product/3RT2017-1AP01" TargetMode="External"/><Relationship Id="rId233" Type="http://schemas.openxmlformats.org/officeDocument/2006/relationships/hyperlink" Target="https://mall.industry.siemens.com/mall/es/ar/Catalog/Product/3RT2017-1AP01" TargetMode="External"/><Relationship Id="rId254" Type="http://schemas.openxmlformats.org/officeDocument/2006/relationships/hyperlink" Target="https://mall.industry.siemens.com/mall/es/ar/Catalog/Product/100176240" TargetMode="External"/><Relationship Id="rId28" Type="http://schemas.openxmlformats.org/officeDocument/2006/relationships/hyperlink" Target="https://mall.industry.siemens.com/mall/es/ar/Catalog/Product/3NH3230" TargetMode="External"/><Relationship Id="rId49" Type="http://schemas.openxmlformats.org/officeDocument/2006/relationships/hyperlink" Target="https://mall.industry.siemens.com/mall/es/ar/Catalog/Product/6EP3436-8SB00-0AY0" TargetMode="External"/><Relationship Id="rId114" Type="http://schemas.openxmlformats.org/officeDocument/2006/relationships/hyperlink" Target="https://mall.industry.siemens.com/mall/es/ar/Catalog/Product/5SL3104-7MB" TargetMode="External"/><Relationship Id="rId275" Type="http://schemas.openxmlformats.org/officeDocument/2006/relationships/hyperlink" Target="https://mall.industry.siemens.com/mall/es/ar/Catalog/Product/5SL3206-7MB" TargetMode="External"/><Relationship Id="rId296" Type="http://schemas.openxmlformats.org/officeDocument/2006/relationships/hyperlink" Target="https://mall.industry.siemens.com/mall/es/ar/Catalog/Product/6SL3210-1PE32-1AL0" TargetMode="External"/><Relationship Id="rId300" Type="http://schemas.openxmlformats.org/officeDocument/2006/relationships/hyperlink" Target="https://mall.industry.siemens.com/mall/es/ar/Catalog/Product/6SL3210-1PE31-5AL0" TargetMode="External"/><Relationship Id="rId60" Type="http://schemas.openxmlformats.org/officeDocument/2006/relationships/hyperlink" Target="https://mall.industry.siemens.com/mall/es/ar/Catalog/Product/5SL3106-7MB" TargetMode="External"/><Relationship Id="rId81" Type="http://schemas.openxmlformats.org/officeDocument/2006/relationships/hyperlink" Target="https://mall.industry.siemens.com/mall/es/ar/Catalog/Product/100176271" TargetMode="External"/><Relationship Id="rId135" Type="http://schemas.openxmlformats.org/officeDocument/2006/relationships/hyperlink" Target="https://mall.industry.siemens.com/mall/es/ar/Catalog/Product/6SL3255-0AA00-4CA1" TargetMode="External"/><Relationship Id="rId156" Type="http://schemas.openxmlformats.org/officeDocument/2006/relationships/hyperlink" Target="https://mall.industry.siemens.com/mall/es/ar/Catalog/Product/3NH3230" TargetMode="External"/><Relationship Id="rId177" Type="http://schemas.openxmlformats.org/officeDocument/2006/relationships/hyperlink" Target="https://mall.industry.siemens.com/mall/es/ar/Catalog/Product/6GK5008-0BA10-1AB2" TargetMode="External"/><Relationship Id="rId198" Type="http://schemas.openxmlformats.org/officeDocument/2006/relationships/hyperlink" Target="https://mall.industry.siemens.com/mall/es/AR/Catalog/Product/?mlfb=6ES7193-6BP00-0DA0&amp;SiepCountryCode=AR" TargetMode="External"/><Relationship Id="rId321" Type="http://schemas.openxmlformats.org/officeDocument/2006/relationships/hyperlink" Target="https://mall.industry.siemens.com/mall/es/ar/Catalog/Product/5SL3206-7MB" TargetMode="External"/><Relationship Id="rId342" Type="http://schemas.openxmlformats.org/officeDocument/2006/relationships/hyperlink" Target="https://mall.industry.siemens.com/mall/es/ar/Catalog/Product/3VA9157-0PK11" TargetMode="External"/><Relationship Id="rId363" Type="http://schemas.openxmlformats.org/officeDocument/2006/relationships/hyperlink" Target="https://mall.industry.siemens.com/mall/es/AR/Catalog/Product/?mlfb=6GK1901-1BB10-2AA0&amp;SiepCountryCode=AR" TargetMode="External"/><Relationship Id="rId384" Type="http://schemas.openxmlformats.org/officeDocument/2006/relationships/hyperlink" Target="https://mall.industry.siemens.com/mall/es/AR/Catalog/Product/?mlfb=6ES7193-6AR00-0AA0&amp;SiepCountryCode=AR" TargetMode="External"/><Relationship Id="rId202" Type="http://schemas.openxmlformats.org/officeDocument/2006/relationships/hyperlink" Target="https://mall.industry.siemens.com/mall/es/ar/Catalog/Product/6ES7193-6SC20-1AM0" TargetMode="External"/><Relationship Id="rId223" Type="http://schemas.openxmlformats.org/officeDocument/2006/relationships/hyperlink" Target="https://mall.industry.siemens.com/mall/es/ar/Catalog/Product/5SL3306-7MB" TargetMode="External"/><Relationship Id="rId244" Type="http://schemas.openxmlformats.org/officeDocument/2006/relationships/hyperlink" Target="https://mall.industry.siemens.com/mall/es/ar/Catalog/Product/100176240" TargetMode="External"/><Relationship Id="rId18" Type="http://schemas.openxmlformats.org/officeDocument/2006/relationships/hyperlink" Target="https://mall.industry.siemens.com/mall/es/ar/Catalog/Product/3RH2911-1HA20" TargetMode="External"/><Relationship Id="rId39" Type="http://schemas.openxmlformats.org/officeDocument/2006/relationships/hyperlink" Target="https://mall.industry.siemens.com/mall/es/ar/Catalog/Product/100021864" TargetMode="External"/><Relationship Id="rId265" Type="http://schemas.openxmlformats.org/officeDocument/2006/relationships/hyperlink" Target="https://mall.industry.siemens.com/mall/es/AR/Catalog/Product/?mlfb=6ES7193-6BP00-0BA0&amp;SiepCountryCode=AR" TargetMode="External"/><Relationship Id="rId286" Type="http://schemas.openxmlformats.org/officeDocument/2006/relationships/hyperlink" Target="https://mall.industry.siemens.com/mall/es/ar/Catalog/Product/5SL3104-7MB" TargetMode="External"/><Relationship Id="rId50" Type="http://schemas.openxmlformats.org/officeDocument/2006/relationships/hyperlink" Target="https://mall.industry.siemens.com/mall/es/ar/Catalog/Product/5SL3306-7MB" TargetMode="External"/><Relationship Id="rId104" Type="http://schemas.openxmlformats.org/officeDocument/2006/relationships/hyperlink" Target="https://mall.industry.siemens.com/mall/es/AR/Catalog/Product/?mlfb=6ES7135-6HD00-0BA1&amp;SiepCountryCode=AR" TargetMode="External"/><Relationship Id="rId125" Type="http://schemas.openxmlformats.org/officeDocument/2006/relationships/hyperlink" Target="https://mall.industry.siemens.com/mall/es/ar/Catalog/Product/5SL3210-7MB" TargetMode="External"/><Relationship Id="rId146" Type="http://schemas.openxmlformats.org/officeDocument/2006/relationships/hyperlink" Target="https://mall.industry.siemens.com/mall/es/AR/Catalog/Product/?mlfb=6XV1840-2AH10&amp;SiepCountryCode=AR" TargetMode="External"/><Relationship Id="rId167" Type="http://schemas.openxmlformats.org/officeDocument/2006/relationships/hyperlink" Target="https://mall.industry.siemens.com/mall/es/ar/Catalog/Product/3NX3107" TargetMode="External"/><Relationship Id="rId188" Type="http://schemas.openxmlformats.org/officeDocument/2006/relationships/hyperlink" Target="https://mall.industry.siemens.com/mall/es/AR/Catalog/Product/?mlfb=6ES7155-6AU01-0CN0&amp;SiepCountryCode=AR" TargetMode="External"/><Relationship Id="rId311" Type="http://schemas.openxmlformats.org/officeDocument/2006/relationships/hyperlink" Target="https://mall.industry.siemens.com/mall/es/ar/Catalog/Product/6ES7392-1AM00-0AA0" TargetMode="External"/><Relationship Id="rId332" Type="http://schemas.openxmlformats.org/officeDocument/2006/relationships/hyperlink" Target="https://mall.industry.siemens.com/mall/es/ar/Catalog/Product/100176258" TargetMode="External"/><Relationship Id="rId353" Type="http://schemas.openxmlformats.org/officeDocument/2006/relationships/hyperlink" Target="https://mall.industry.siemens.com/mall/es/ar/Catalog/Product/5SL3210-7MB" TargetMode="External"/><Relationship Id="rId374" Type="http://schemas.openxmlformats.org/officeDocument/2006/relationships/hyperlink" Target="https://mall.industry.siemens.com/mall/es/ar/Catalog/Product/100328070" TargetMode="External"/><Relationship Id="rId395" Type="http://schemas.openxmlformats.org/officeDocument/2006/relationships/hyperlink" Target="https://mall.industry.siemens.com/mall/es/ar/Catalog/Product/6GK5008-0BA10-1AB2" TargetMode="External"/><Relationship Id="rId71" Type="http://schemas.openxmlformats.org/officeDocument/2006/relationships/hyperlink" Target="https://mall.industry.siemens.com/mall/es/AR/Catalog/Product/?mlfb=6XV1840-2AH10&amp;SiepCountryCode=AR" TargetMode="External"/><Relationship Id="rId92" Type="http://schemas.openxmlformats.org/officeDocument/2006/relationships/hyperlink" Target="https://mall.industry.siemens.com/mall/es/AR/Catalog/Product/?mlfb=6GK1901-1BB10-2AA0&amp;SiepCountryCode=AR" TargetMode="External"/><Relationship Id="rId213" Type="http://schemas.openxmlformats.org/officeDocument/2006/relationships/hyperlink" Target="https://mall.industry.siemens.com/mall/es/ar/Catalog/Product/3RT2017-1AP01" TargetMode="External"/><Relationship Id="rId234" Type="http://schemas.openxmlformats.org/officeDocument/2006/relationships/hyperlink" Target="https://mall.industry.siemens.com/mall/es/ar/Catalog/Product/100176248" TargetMode="External"/><Relationship Id="rId2" Type="http://schemas.openxmlformats.org/officeDocument/2006/relationships/hyperlink" Target="https://mall.industry.siemens.com/mall/es/ar/Catalog/Product/3VA9157-0PK11" TargetMode="External"/><Relationship Id="rId29" Type="http://schemas.openxmlformats.org/officeDocument/2006/relationships/hyperlink" Target="https://mall.industry.siemens.com/mall/es/ar/Catalog/Product/100021864" TargetMode="External"/><Relationship Id="rId255" Type="http://schemas.openxmlformats.org/officeDocument/2006/relationships/hyperlink" Target="https://mall.industry.siemens.com/mall/es/ar/Catalog/Product/3RT2015-1AP01" TargetMode="External"/><Relationship Id="rId276" Type="http://schemas.openxmlformats.org/officeDocument/2006/relationships/hyperlink" Target="https://mall.industry.siemens.com/mall/es/ar/Catalog/Product/100021542" TargetMode="External"/><Relationship Id="rId297" Type="http://schemas.openxmlformats.org/officeDocument/2006/relationships/hyperlink" Target="https://mall.industry.siemens.com/mall/es/ar/Catalog/Product/6SL3210-1PE32-1AL0" TargetMode="External"/><Relationship Id="rId40" Type="http://schemas.openxmlformats.org/officeDocument/2006/relationships/hyperlink" Target="https://mall.industry.siemens.com/mall/es/AR/Catalog/Product/?mlfb=6ES7134-6HD01-0BA1&amp;SiepCountryCode=AR" TargetMode="External"/><Relationship Id="rId115" Type="http://schemas.openxmlformats.org/officeDocument/2006/relationships/hyperlink" Target="https://mall.industry.siemens.com/mall/es/ar/Catalog/Product/5SL3206-7MB" TargetMode="External"/><Relationship Id="rId136" Type="http://schemas.openxmlformats.org/officeDocument/2006/relationships/hyperlink" Target="https://mall.industry.siemens.com/mall/es/ar/Catalog/Product/100259389" TargetMode="External"/><Relationship Id="rId157" Type="http://schemas.openxmlformats.org/officeDocument/2006/relationships/hyperlink" Target="https://mall.industry.siemens.com/mall/es/ar/Catalog/Product/100021864" TargetMode="External"/><Relationship Id="rId178" Type="http://schemas.openxmlformats.org/officeDocument/2006/relationships/hyperlink" Target="https://mall.industry.siemens.com/mall/es/ar/Catalog/Product/6AV2123-2GB03-0AX0" TargetMode="External"/><Relationship Id="rId301" Type="http://schemas.openxmlformats.org/officeDocument/2006/relationships/hyperlink" Target="https://mall.industry.siemens.com/mall/es/ar/Catalog/Product/6GK5008-0BA10-1AB2" TargetMode="External"/><Relationship Id="rId322" Type="http://schemas.openxmlformats.org/officeDocument/2006/relationships/hyperlink" Target="https://mall.industry.siemens.com/mall/es/ar/Catalog/Product/5SL3210-7MB" TargetMode="External"/><Relationship Id="rId343" Type="http://schemas.openxmlformats.org/officeDocument/2006/relationships/hyperlink" Target="https://mall.industry.siemens.com/mall/es/ar/Catalog/Product/5SL3204-7MB" TargetMode="External"/><Relationship Id="rId364" Type="http://schemas.openxmlformats.org/officeDocument/2006/relationships/hyperlink" Target="https://mall.industry.siemens.com/mall/es/AR/Catalog/Product/?mlfb=6XV1840-2AH10&amp;SiepCountryCode=AR" TargetMode="External"/><Relationship Id="rId61" Type="http://schemas.openxmlformats.org/officeDocument/2006/relationships/hyperlink" Target="https://mall.industry.siemens.com/mall/es/ar/Catalog/Product/5SL3206-7MB" TargetMode="External"/><Relationship Id="rId82" Type="http://schemas.openxmlformats.org/officeDocument/2006/relationships/hyperlink" Target="https://mall.industry.siemens.com/mall/es/ar/Catalog/Product/3RT2015-1AP01" TargetMode="External"/><Relationship Id="rId199" Type="http://schemas.openxmlformats.org/officeDocument/2006/relationships/hyperlink" Target="https://mall.industry.siemens.com/mall/es/ar/Catalog/Product/6ES7193-6BP00-0BA0" TargetMode="External"/><Relationship Id="rId203" Type="http://schemas.openxmlformats.org/officeDocument/2006/relationships/hyperlink" Target="https://mall.industry.siemens.com/mall/es/ar/Catalog/Product/7MH4138-6AA00-0BA0" TargetMode="External"/><Relationship Id="rId385" Type="http://schemas.openxmlformats.org/officeDocument/2006/relationships/hyperlink" Target="https://mall.industry.siemens.com/mall/es/AR/Catalog/Product/?mlfb=6ES7131-6BF01-0AA0&amp;SiepCountryCode=AR" TargetMode="External"/><Relationship Id="rId19" Type="http://schemas.openxmlformats.org/officeDocument/2006/relationships/hyperlink" Target="https://mall.industry.siemens.com/mall/es/ar/Catalog/Product/5SL3104-7MB" TargetMode="External"/><Relationship Id="rId224" Type="http://schemas.openxmlformats.org/officeDocument/2006/relationships/hyperlink" Target="https://mall.industry.siemens.com/mall/es/ar/Catalog/Product/3RT2017-1AP01" TargetMode="External"/><Relationship Id="rId245" Type="http://schemas.openxmlformats.org/officeDocument/2006/relationships/hyperlink" Target="https://mall.industry.siemens.com/mall/es/ar/Catalog/Product/3RT2015-1AP01" TargetMode="External"/><Relationship Id="rId266" Type="http://schemas.openxmlformats.org/officeDocument/2006/relationships/hyperlink" Target="https://mall.industry.siemens.com/mall/es/AR/Catalog/Product/?mlfb=6ES7193-6BP00-0DA0&amp;SiepCountryCode=AR" TargetMode="External"/><Relationship Id="rId287" Type="http://schemas.openxmlformats.org/officeDocument/2006/relationships/hyperlink" Target="https://mall.industry.siemens.com/mall/es/ar/Catalog/Product/5SL3306-7MB" TargetMode="External"/><Relationship Id="rId30" Type="http://schemas.openxmlformats.org/officeDocument/2006/relationships/hyperlink" Target="https://mall.industry.siemens.com/mall/es/ar/Catalog/Product/6FX5002-2AH00-1CA0" TargetMode="External"/><Relationship Id="rId105" Type="http://schemas.openxmlformats.org/officeDocument/2006/relationships/hyperlink" Target="https://mall.industry.siemens.com/mall/es/AR/Catalog/Product/?mlfb=6ES7193-6BP00-0DA1&amp;SiepCountryCode=AR" TargetMode="External"/><Relationship Id="rId126" Type="http://schemas.openxmlformats.org/officeDocument/2006/relationships/hyperlink" Target="https://mall.industry.siemens.com/mall/es/ar/Catalog/Product/100176271" TargetMode="External"/><Relationship Id="rId147" Type="http://schemas.openxmlformats.org/officeDocument/2006/relationships/hyperlink" Target="https://mall.industry.siemens.com/mall/es/AR/Catalog/Product/?mlfb=6GK1901-1BB10-2AA0&amp;SiepCountryCode=AR" TargetMode="External"/><Relationship Id="rId168" Type="http://schemas.openxmlformats.org/officeDocument/2006/relationships/hyperlink" Target="https://mall.industry.siemens.com/mall/es/ar/Catalog/Product/1PH8226-1DD00-1BA1" TargetMode="External"/><Relationship Id="rId312" Type="http://schemas.openxmlformats.org/officeDocument/2006/relationships/hyperlink" Target="https://mall.industry.siemens.com/mall/es/ar/Catalog/Product/100017099" TargetMode="External"/><Relationship Id="rId333" Type="http://schemas.openxmlformats.org/officeDocument/2006/relationships/hyperlink" Target="https://mall.industry.siemens.com/mall/es/ar/Catalog/Product/100176271" TargetMode="External"/><Relationship Id="rId354" Type="http://schemas.openxmlformats.org/officeDocument/2006/relationships/hyperlink" Target="https://mall.industry.siemens.com/mall/es/ar/Catalog/Product/5SL3210-7MB" TargetMode="External"/><Relationship Id="rId51" Type="http://schemas.openxmlformats.org/officeDocument/2006/relationships/hyperlink" Target="https://mall.industry.siemens.com/mall/es/ar/Catalog/Product/5SL3104-7MB" TargetMode="External"/><Relationship Id="rId72" Type="http://schemas.openxmlformats.org/officeDocument/2006/relationships/hyperlink" Target="https://mall.industry.siemens.com/mall/es/ar/Catalog/Product/6SL3210-1KE14-3UF2" TargetMode="External"/><Relationship Id="rId93" Type="http://schemas.openxmlformats.org/officeDocument/2006/relationships/hyperlink" Target="https://mall.industry.siemens.com/mall/es/AR/Catalog/Product/?mlfb=6XV1840-2AH10&amp;SiepCountryCode=AR" TargetMode="External"/><Relationship Id="rId189" Type="http://schemas.openxmlformats.org/officeDocument/2006/relationships/hyperlink" Target="https://mall.industry.siemens.com/mall/es/AR/Catalog/Product/?mlfb=6ES7193-6AR00-0AA0&amp;SiepCountryCode=AR" TargetMode="External"/><Relationship Id="rId375" Type="http://schemas.openxmlformats.org/officeDocument/2006/relationships/hyperlink" Target="https://mall.industry.siemens.com/mall/es/ar/Catalog/Product/100328071" TargetMode="External"/><Relationship Id="rId396" Type="http://schemas.openxmlformats.org/officeDocument/2006/relationships/hyperlink" Target="https://mall.industry.siemens.com/mall/es/AR/Catalog/Product/?mlfb=6ES7590-1AB60-0AA0&amp;SiepCountryCode=AR" TargetMode="External"/><Relationship Id="rId3" Type="http://schemas.openxmlformats.org/officeDocument/2006/relationships/hyperlink" Target="https://mall.industry.siemens.com/mall/es/ar/Catalog/Product/5SL3204-7MB" TargetMode="External"/><Relationship Id="rId214" Type="http://schemas.openxmlformats.org/officeDocument/2006/relationships/hyperlink" Target="https://mall.industry.siemens.com/mall/es/ar/Catalog/Product/100176248" TargetMode="External"/><Relationship Id="rId235" Type="http://schemas.openxmlformats.org/officeDocument/2006/relationships/hyperlink" Target="https://mall.industry.siemens.com/mall/es/ar/Catalog/Product/100176248" TargetMode="External"/><Relationship Id="rId256" Type="http://schemas.openxmlformats.org/officeDocument/2006/relationships/hyperlink" Target="https://mall.industry.siemens.com/mall/es/ar/Catalog/Product/5SL3206-7MB" TargetMode="External"/><Relationship Id="rId277" Type="http://schemas.openxmlformats.org/officeDocument/2006/relationships/hyperlink" Target="https://mall.industry.siemens.com/mall/es/ar/Catalog/Product/100021864" TargetMode="External"/><Relationship Id="rId298" Type="http://schemas.openxmlformats.org/officeDocument/2006/relationships/hyperlink" Target="https://mall.industry.siemens.com/mall/es/ar/Catalog/Product/6FX5002-2AH00-1CA0" TargetMode="External"/><Relationship Id="rId400" Type="http://schemas.openxmlformats.org/officeDocument/2006/relationships/hyperlink" Target="https://mall.industry.siemens.com/mall/es/ar/Catalog/Product/6XV1870-3QE50" TargetMode="External"/><Relationship Id="rId116" Type="http://schemas.openxmlformats.org/officeDocument/2006/relationships/hyperlink" Target="https://mall.industry.siemens.com/mall/es/ar/Catalog/Product/5SL3104-7MB" TargetMode="External"/><Relationship Id="rId137" Type="http://schemas.openxmlformats.org/officeDocument/2006/relationships/hyperlink" Target="https://mall.industry.siemens.com/mall/es/ar/Catalog/Product/100176182" TargetMode="External"/><Relationship Id="rId158" Type="http://schemas.openxmlformats.org/officeDocument/2006/relationships/hyperlink" Target="https://mall.industry.siemens.com/mall/es/ar/Catalog/Product/6FX5002-2AH00-1CA0" TargetMode="External"/><Relationship Id="rId302" Type="http://schemas.openxmlformats.org/officeDocument/2006/relationships/hyperlink" Target="https://mall.industry.siemens.com/mall/es/AR/Catalog/Product/?mlfb=6ES7590-1AB60-0AA0&amp;SiepCountryCode=AR" TargetMode="External"/><Relationship Id="rId323" Type="http://schemas.openxmlformats.org/officeDocument/2006/relationships/hyperlink" Target="https://mall.industry.siemens.com/mall/es/ar/Catalog/Product/100176240" TargetMode="External"/><Relationship Id="rId344" Type="http://schemas.openxmlformats.org/officeDocument/2006/relationships/hyperlink" Target="https://mall.industry.siemens.com/mall/es/ar/Catalog/Product/5SL3306-7MB" TargetMode="External"/><Relationship Id="rId20" Type="http://schemas.openxmlformats.org/officeDocument/2006/relationships/hyperlink" Target="https://mall.industry.siemens.com/mall/es/ar/Catalog/Product/6FX5002-2AH00-1CA0" TargetMode="External"/><Relationship Id="rId41" Type="http://schemas.openxmlformats.org/officeDocument/2006/relationships/hyperlink" Target="https://mall.industry.siemens.com/mall/es/AR/Catalog/Product/?mlfb=6ES7135-6FB00-0BA1&amp;SiepCountryCode=AR" TargetMode="External"/><Relationship Id="rId62" Type="http://schemas.openxmlformats.org/officeDocument/2006/relationships/hyperlink" Target="https://mall.industry.siemens.com/mall/es/ar/Catalog/Product/5SL3204-7MB" TargetMode="External"/><Relationship Id="rId83" Type="http://schemas.openxmlformats.org/officeDocument/2006/relationships/hyperlink" Target="https://mall.industry.siemens.com/mall/es/ar/Catalog/Product/100176254" TargetMode="External"/><Relationship Id="rId179" Type="http://schemas.openxmlformats.org/officeDocument/2006/relationships/hyperlink" Target="https://mall.industry.siemens.com/mall/es/ar/Catalog/Product/100328070" TargetMode="External"/><Relationship Id="rId365" Type="http://schemas.openxmlformats.org/officeDocument/2006/relationships/hyperlink" Target="https://mall.industry.siemens.com/mall/es/AR/Catalog/Product/?mlfb=6GK1901-1BB10-2AA0&amp;SiepCountryCode=AR" TargetMode="External"/><Relationship Id="rId386" Type="http://schemas.openxmlformats.org/officeDocument/2006/relationships/hyperlink" Target="https://mall.industry.siemens.com/mall/es/AR/Catalog/Product/?mlfb=6ES7132-6BF01-0AA0&amp;SiepCountryCode=AR" TargetMode="External"/><Relationship Id="rId190" Type="http://schemas.openxmlformats.org/officeDocument/2006/relationships/hyperlink" Target="https://mall.industry.siemens.com/mall/es/AR/Catalog/Product/?mlfb=6ES7131-6BF01-0AA0&amp;SiepCountryCode=AR" TargetMode="External"/><Relationship Id="rId204" Type="http://schemas.openxmlformats.org/officeDocument/2006/relationships/hyperlink" Target="https://mall.industry.siemens.com/mall/es/AR/Catalog/Product/?mlfb=6ES7193-6BP00-0DA0&amp;SiepCountryCode=AR" TargetMode="External"/><Relationship Id="rId225" Type="http://schemas.openxmlformats.org/officeDocument/2006/relationships/hyperlink" Target="https://mall.industry.siemens.com/mall/es/ar/Catalog/Product/100176240" TargetMode="External"/><Relationship Id="rId246" Type="http://schemas.openxmlformats.org/officeDocument/2006/relationships/hyperlink" Target="https://mall.industry.siemens.com/mall/es/ar/Catalog/Product/5SL3206-7MB" TargetMode="External"/><Relationship Id="rId267" Type="http://schemas.openxmlformats.org/officeDocument/2006/relationships/hyperlink" Target="https://mall.industry.siemens.com/mall/es/AR/Catalog/Product/?mlfb=6ES7132-6BF01-0AA0&amp;SiepCountryCode=AR" TargetMode="External"/><Relationship Id="rId288" Type="http://schemas.openxmlformats.org/officeDocument/2006/relationships/hyperlink" Target="https://mall.industry.siemens.com/mall/es/ar/Catalog/Product/6EP3436-8SB00-0AY0" TargetMode="External"/><Relationship Id="rId106" Type="http://schemas.openxmlformats.org/officeDocument/2006/relationships/hyperlink" Target="https://mall.industry.siemens.com/mall/es/AR/Catalog/Product/?mlfb=6ES7193-6BP00-0BA1&amp;SiepCountryCode=AR" TargetMode="External"/><Relationship Id="rId127" Type="http://schemas.openxmlformats.org/officeDocument/2006/relationships/hyperlink" Target="https://mall.industry.siemens.com/mall/es/ar/Catalog/Product/100176254" TargetMode="External"/><Relationship Id="rId313" Type="http://schemas.openxmlformats.org/officeDocument/2006/relationships/hyperlink" Target="https://mall.industry.siemens.com/mall/es/AR/Catalog/Product/?mlfb=6ES7155-6AU01-0CN0&amp;SiepCountryCode=AR" TargetMode="External"/><Relationship Id="rId10" Type="http://schemas.openxmlformats.org/officeDocument/2006/relationships/hyperlink" Target="https://mall.industry.siemens.com/mall/es/ar/Catalog/Product/3RT2015-1AP01" TargetMode="External"/><Relationship Id="rId31" Type="http://schemas.openxmlformats.org/officeDocument/2006/relationships/hyperlink" Target="https://mall.industry.siemens.com/mall/es/ar/Catalog/Product/6SL3255-0AA00-4CA1" TargetMode="External"/><Relationship Id="rId52" Type="http://schemas.openxmlformats.org/officeDocument/2006/relationships/hyperlink" Target="https://mall.industry.siemens.com/mall/es/ar/Catalog/Product/5SL3104-7MB" TargetMode="External"/><Relationship Id="rId73" Type="http://schemas.openxmlformats.org/officeDocument/2006/relationships/hyperlink" Target="https://mall.industry.siemens.com/mall/es/ar/Catalog/Product/6SL3255-0AA00-4CA1" TargetMode="External"/><Relationship Id="rId94" Type="http://schemas.openxmlformats.org/officeDocument/2006/relationships/hyperlink" Target="https://mall.industry.siemens.com/mall/es/AR/Catalog/Product/?mlfb=6ES7131-6BF01-0AA0&amp;SiepCountryCode=AR" TargetMode="External"/><Relationship Id="rId148" Type="http://schemas.openxmlformats.org/officeDocument/2006/relationships/hyperlink" Target="https://mall.industry.siemens.com/mall/es/AR/Catalog/Product/?mlfb=6XV1840-2AH10&amp;SiepCountryCode=AR" TargetMode="External"/><Relationship Id="rId169" Type="http://schemas.openxmlformats.org/officeDocument/2006/relationships/hyperlink" Target="https://mall.industry.siemens.com/mall/es/AR/Catalog/Product/?mlfb=6GK1901-1BB10-2AA0&amp;SiepCountryCode=AR" TargetMode="External"/><Relationship Id="rId334" Type="http://schemas.openxmlformats.org/officeDocument/2006/relationships/hyperlink" Target="https://mall.industry.siemens.com/mall/es/ar/Catalog/Product/3RT2026-1NP30" TargetMode="External"/><Relationship Id="rId355" Type="http://schemas.openxmlformats.org/officeDocument/2006/relationships/hyperlink" Target="https://mall.industry.siemens.com/mall/es/ar/Catalog/Product/5SL3210-7MB" TargetMode="External"/><Relationship Id="rId376" Type="http://schemas.openxmlformats.org/officeDocument/2006/relationships/hyperlink" Target="https://mall.industry.siemens.com/mall/es/AR/Catalog/Product/?mlfb=6ES7193-6BP00-0DA0&amp;SiepCountryCode=AR" TargetMode="External"/><Relationship Id="rId397" Type="http://schemas.openxmlformats.org/officeDocument/2006/relationships/hyperlink" Target="https://mall.industry.siemens.com/mall/es/ar/Catalog/Product/6ES7954-8LC03-0AA0" TargetMode="External"/><Relationship Id="rId4" Type="http://schemas.openxmlformats.org/officeDocument/2006/relationships/hyperlink" Target="https://mall.industry.siemens.com/mall/es/ar/Catalog/Product/5SL3206-7MB" TargetMode="External"/><Relationship Id="rId180" Type="http://schemas.openxmlformats.org/officeDocument/2006/relationships/hyperlink" Target="https://mall.industry.siemens.com/mall/es/ar/Catalog/Product/100328071" TargetMode="External"/><Relationship Id="rId215" Type="http://schemas.openxmlformats.org/officeDocument/2006/relationships/hyperlink" Target="https://mall.industry.siemens.com/mall/es/ar/Catalog/Product/5SL3316-7MB" TargetMode="External"/><Relationship Id="rId236" Type="http://schemas.openxmlformats.org/officeDocument/2006/relationships/hyperlink" Target="https://mall.industry.siemens.com/mall/es/ar/Catalog/Product/5SL3310-7MB" TargetMode="External"/><Relationship Id="rId257" Type="http://schemas.openxmlformats.org/officeDocument/2006/relationships/hyperlink" Target="https://mall.industry.siemens.com/mall/es/ar/Catalog/Product/3RT2015-1AP01" TargetMode="External"/><Relationship Id="rId278" Type="http://schemas.openxmlformats.org/officeDocument/2006/relationships/hyperlink" Target="https://mall.industry.siemens.com/mall/es/ar/Catalog/Product/3NH3230" TargetMode="External"/><Relationship Id="rId401" Type="http://schemas.openxmlformats.org/officeDocument/2006/relationships/hyperlink" Target="https://mall.industry.siemens.com/mall/es/ar/Catalog/Product/100151526" TargetMode="External"/><Relationship Id="rId303" Type="http://schemas.openxmlformats.org/officeDocument/2006/relationships/hyperlink" Target="https://mall.industry.siemens.com/mall/es/ar/Catalog/Product/6ES7954-8LC03-0AA0" TargetMode="External"/><Relationship Id="rId42" Type="http://schemas.openxmlformats.org/officeDocument/2006/relationships/hyperlink" Target="https://mall.industry.siemens.com/mall/es/AR/Catalog/Product/?mlfb=6ES7193-6BP20-0DA0&amp;SiepCountryCode=AR" TargetMode="External"/><Relationship Id="rId84" Type="http://schemas.openxmlformats.org/officeDocument/2006/relationships/hyperlink" Target="https://mall.industry.siemens.com/mall/es/ar/Catalog/Product/100354328" TargetMode="External"/><Relationship Id="rId138" Type="http://schemas.openxmlformats.org/officeDocument/2006/relationships/hyperlink" Target="https://mall.industry.siemens.com/mall/es/ar/Catalog/Product/100269956" TargetMode="External"/><Relationship Id="rId345" Type="http://schemas.openxmlformats.org/officeDocument/2006/relationships/hyperlink" Target="https://mall.industry.siemens.com/mall/es/ar/Catalog/Product/5SL3104-7MB" TargetMode="External"/><Relationship Id="rId387" Type="http://schemas.openxmlformats.org/officeDocument/2006/relationships/hyperlink" Target="https://mall.industry.siemens.com/mall/es/AR/Catalog/Product/?mlfb=6ES7193-6BP00-0DA0&amp;SiepCountryCode=AR" TargetMode="External"/><Relationship Id="rId191" Type="http://schemas.openxmlformats.org/officeDocument/2006/relationships/hyperlink" Target="https://mall.industry.siemens.com/mall/es/AR/Catalog/Product/?mlfb=6ES7132-6BF01-0AA0&amp;SiepCountryCode=AR" TargetMode="External"/><Relationship Id="rId205" Type="http://schemas.openxmlformats.org/officeDocument/2006/relationships/hyperlink" Target="https://mall.industry.siemens.com/mall/es/ar/Catalog/Product/6AV2123-2GB03-0AX0" TargetMode="External"/><Relationship Id="rId247" Type="http://schemas.openxmlformats.org/officeDocument/2006/relationships/hyperlink" Target="https://mall.industry.siemens.com/mall/es/ar/Catalog/Product/3RT2015-1AP01" TargetMode="External"/><Relationship Id="rId107" Type="http://schemas.openxmlformats.org/officeDocument/2006/relationships/hyperlink" Target="https://mall.industry.siemens.com/mall/es/ar/Catalog/Product/3VA1450-4EF32-0AA0" TargetMode="External"/><Relationship Id="rId289" Type="http://schemas.openxmlformats.org/officeDocument/2006/relationships/hyperlink" Target="https://mall.industry.siemens.com/mall/es/ar/Catalog/Product/100176271" TargetMode="External"/><Relationship Id="rId11" Type="http://schemas.openxmlformats.org/officeDocument/2006/relationships/hyperlink" Target="https://mall.industry.siemens.com/mall/es/ar/Catalog/Product/3RT2015-1AP01" TargetMode="External"/><Relationship Id="rId53" Type="http://schemas.openxmlformats.org/officeDocument/2006/relationships/hyperlink" Target="https://mall.industry.siemens.com/mall/es/ar/Catalog/Product/5SL3204-7MB" TargetMode="External"/><Relationship Id="rId149" Type="http://schemas.openxmlformats.org/officeDocument/2006/relationships/hyperlink" Target="https://mall.industry.siemens.com/mall/es/ar/Catalog/Product/6SL3255-0AA00-4CA1" TargetMode="External"/><Relationship Id="rId314" Type="http://schemas.openxmlformats.org/officeDocument/2006/relationships/hyperlink" Target="https://mall.industry.siemens.com/mall/es/AR/Catalog/Product/?mlfb=6ES7193-6AR00-0AA0&amp;SiepCountryCode=AR" TargetMode="External"/><Relationship Id="rId356" Type="http://schemas.openxmlformats.org/officeDocument/2006/relationships/hyperlink" Target="https://mall.industry.siemens.com/mall/es/ar/Catalog/Product/5SL3104-7MB" TargetMode="External"/><Relationship Id="rId398" Type="http://schemas.openxmlformats.org/officeDocument/2006/relationships/hyperlink" Target="https://mall.industry.siemens.com/mall/es/AR/Catalog/Product/?mlfb=6GK1901-1BB10-2AA0&amp;SiepCountryCode=AR" TargetMode="External"/><Relationship Id="rId95" Type="http://schemas.openxmlformats.org/officeDocument/2006/relationships/hyperlink" Target="https://mall.industry.siemens.com/mall/es/AR/Catalog/Product/?mlfb=6ES7132-6BF01-0AA0&amp;SiepCountryCode=AR" TargetMode="External"/><Relationship Id="rId160" Type="http://schemas.openxmlformats.org/officeDocument/2006/relationships/hyperlink" Target="https://mall.industry.siemens.com/mall/es/ar/Catalog/Product/100259389" TargetMode="External"/><Relationship Id="rId216" Type="http://schemas.openxmlformats.org/officeDocument/2006/relationships/hyperlink" Target="https://mall.industry.siemens.com/mall/es/ar/Catalog/Product/3RT2015-1AP01" TargetMode="External"/><Relationship Id="rId258" Type="http://schemas.openxmlformats.org/officeDocument/2006/relationships/hyperlink" Target="https://mall.industry.siemens.com/mall/es/ar/Catalog/Product/100176271" TargetMode="External"/><Relationship Id="rId22" Type="http://schemas.openxmlformats.org/officeDocument/2006/relationships/hyperlink" Target="https://mall.industry.siemens.com/mall/es/ar/Catalog/Product/100259389" TargetMode="External"/><Relationship Id="rId64" Type="http://schemas.openxmlformats.org/officeDocument/2006/relationships/hyperlink" Target="https://mall.industry.siemens.com/mall/es/AR/Catalog/Product/?mlfb=6GK1901-1BB10-2AA0&amp;SiepCountryCode=AR" TargetMode="External"/><Relationship Id="rId118" Type="http://schemas.openxmlformats.org/officeDocument/2006/relationships/hyperlink" Target="https://mall.industry.siemens.com/mall/es/ar/Catalog/Product/5SL3104-7MB" TargetMode="External"/><Relationship Id="rId325" Type="http://schemas.openxmlformats.org/officeDocument/2006/relationships/hyperlink" Target="https://mall.industry.siemens.com/mall/es/ar/Catalog/Product/100176271" TargetMode="External"/><Relationship Id="rId367" Type="http://schemas.openxmlformats.org/officeDocument/2006/relationships/hyperlink" Target="https://mall.industry.siemens.com/mall/es/ar/Catalog/Product/6SL3210-1KE14-3UF2" TargetMode="External"/><Relationship Id="rId171" Type="http://schemas.openxmlformats.org/officeDocument/2006/relationships/hyperlink" Target="https://mall.industry.siemens.com/mall/es/AR/Catalog/Product/?mlfb=6ES7155-6AU01-0CN0&amp;SiepCountryCode=AR" TargetMode="External"/><Relationship Id="rId227" Type="http://schemas.openxmlformats.org/officeDocument/2006/relationships/hyperlink" Target="https://mall.industry.siemens.com/mall/es/ar/Catalog/Product/3RT2015-1AP01" TargetMode="External"/><Relationship Id="rId269" Type="http://schemas.openxmlformats.org/officeDocument/2006/relationships/hyperlink" Target="https://mall.industry.siemens.com/mall/es/AR/Catalog/Product/?mlfb=6ES7193-6AR00-0AA0&amp;SiepCountryCode=AR" TargetMode="External"/><Relationship Id="rId33" Type="http://schemas.openxmlformats.org/officeDocument/2006/relationships/hyperlink" Target="https://mall.industry.siemens.com/mall/es/ar/Catalog/Product/100176182" TargetMode="External"/><Relationship Id="rId129" Type="http://schemas.openxmlformats.org/officeDocument/2006/relationships/hyperlink" Target="https://mall.industry.siemens.com/mall/es/ar/Catalog/Product/3RT2026-1NP30" TargetMode="External"/><Relationship Id="rId280" Type="http://schemas.openxmlformats.org/officeDocument/2006/relationships/hyperlink" Target="https://mall.industry.siemens.com/mall/es/ar/Catalog/Product/100328071" TargetMode="External"/><Relationship Id="rId336" Type="http://schemas.openxmlformats.org/officeDocument/2006/relationships/hyperlink" Target="https://mall.industry.siemens.com/mall/es/ar/Catalog/Product/5SL3104-7MB" TargetMode="External"/><Relationship Id="rId75" Type="http://schemas.openxmlformats.org/officeDocument/2006/relationships/hyperlink" Target="https://mall.industry.siemens.com/mall/es/AR/Catalog/Product/?mlfb=6XV1840-2AH10&amp;SiepCountryCode=AR" TargetMode="External"/><Relationship Id="rId140" Type="http://schemas.openxmlformats.org/officeDocument/2006/relationships/hyperlink" Target="https://mall.industry.siemens.com/mall/es/ar/Catalog/Product/100021859" TargetMode="External"/><Relationship Id="rId182" Type="http://schemas.openxmlformats.org/officeDocument/2006/relationships/hyperlink" Target="https://mall.industry.siemens.com/mall/es/ar/Catalog/Product/100328070" TargetMode="External"/><Relationship Id="rId378" Type="http://schemas.openxmlformats.org/officeDocument/2006/relationships/hyperlink" Target="https://mall.industry.siemens.com/mall/es/ar/Catalog/Product/100328071" TargetMode="External"/><Relationship Id="rId403" Type="http://schemas.openxmlformats.org/officeDocument/2006/relationships/hyperlink" Target="https://mall.industry.siemens.com/mall/es/ar/Catalog/Product/100017093" TargetMode="External"/><Relationship Id="rId6" Type="http://schemas.openxmlformats.org/officeDocument/2006/relationships/hyperlink" Target="https://mall.industry.siemens.com/mall/es/ar/Catalog/Product/100176240" TargetMode="External"/><Relationship Id="rId238" Type="http://schemas.openxmlformats.org/officeDocument/2006/relationships/hyperlink" Target="https://mall.industry.siemens.com/mall/es/ar/Catalog/Product/3RT2015-1AP01" TargetMode="External"/><Relationship Id="rId291" Type="http://schemas.openxmlformats.org/officeDocument/2006/relationships/hyperlink" Target="https://mall.industry.siemens.com/mall/es/ar/Catalog/Product/3RT2015-1AP01" TargetMode="External"/><Relationship Id="rId305" Type="http://schemas.openxmlformats.org/officeDocument/2006/relationships/hyperlink" Target="https://mall.industry.siemens.com/mall/es/AR/Catalog/Product/?mlfb=6XV1840-2AH10&amp;SiepCountryCode=AR" TargetMode="External"/><Relationship Id="rId347" Type="http://schemas.openxmlformats.org/officeDocument/2006/relationships/hyperlink" Target="https://mall.industry.siemens.com/mall/es/ar/Catalog/Product/5SL3306-7MB" TargetMode="External"/><Relationship Id="rId44" Type="http://schemas.openxmlformats.org/officeDocument/2006/relationships/hyperlink" Target="https://mall.industry.siemens.com/mall/es/ar/Catalog/Product/3VA1116-4ED32-0AA0" TargetMode="External"/><Relationship Id="rId86" Type="http://schemas.openxmlformats.org/officeDocument/2006/relationships/hyperlink" Target="https://mall.industry.siemens.com/mall/es/ar/Catalog/Product/100176271" TargetMode="External"/><Relationship Id="rId151" Type="http://schemas.openxmlformats.org/officeDocument/2006/relationships/hyperlink" Target="https://mall.industry.siemens.com/mall/es/ar/Catalog/Product/100176182" TargetMode="External"/><Relationship Id="rId389" Type="http://schemas.openxmlformats.org/officeDocument/2006/relationships/hyperlink" Target="https://mall.industry.siemens.com/mall/es/AR/Catalog/Product/?mlfb=6ES7155-6AU01-0CN0&amp;SiepCountryCode=AR" TargetMode="External"/><Relationship Id="rId193" Type="http://schemas.openxmlformats.org/officeDocument/2006/relationships/hyperlink" Target="https://mall.industry.siemens.com/mall/es/ar/Catalog/Product/6ES7193-6BP00-0BA0" TargetMode="External"/><Relationship Id="rId207" Type="http://schemas.openxmlformats.org/officeDocument/2006/relationships/hyperlink" Target="https://mall.industry.siemens.com/mall/es/ar/Catalog/Product/100176248" TargetMode="External"/><Relationship Id="rId249" Type="http://schemas.openxmlformats.org/officeDocument/2006/relationships/hyperlink" Target="https://mall.industry.siemens.com/mall/es/ar/Catalog/Product/100176240" TargetMode="External"/><Relationship Id="rId13" Type="http://schemas.openxmlformats.org/officeDocument/2006/relationships/hyperlink" Target="https://mall.industry.siemens.com/mall/es/ar/Catalog/Product/100176254" TargetMode="External"/><Relationship Id="rId109" Type="http://schemas.openxmlformats.org/officeDocument/2006/relationships/hyperlink" Target="https://mall.industry.siemens.com/mall/es/ar/Catalog/Product/100021859" TargetMode="External"/><Relationship Id="rId260" Type="http://schemas.openxmlformats.org/officeDocument/2006/relationships/hyperlink" Target="https://mall.industry.siemens.com/mall/es/ar/Catalog/Product/3RT2015-1AP01" TargetMode="External"/><Relationship Id="rId316" Type="http://schemas.openxmlformats.org/officeDocument/2006/relationships/hyperlink" Target="https://mall.industry.siemens.com/mall/es/AR/Catalog/Product/?mlfb=6ES7132-6BF01-0AA0&amp;SiepCountryCode=AR" TargetMode="External"/><Relationship Id="rId55" Type="http://schemas.openxmlformats.org/officeDocument/2006/relationships/hyperlink" Target="https://mall.industry.siemens.com/mall/es/ar/Catalog/Product/5SL3110-7MB" TargetMode="External"/><Relationship Id="rId97" Type="http://schemas.openxmlformats.org/officeDocument/2006/relationships/hyperlink" Target="https://mall.industry.siemens.com/mall/es/AR/Catalog/Product/?mlfb=6ES7193-6BP00-0BA0&amp;SiepCountryCode=AR" TargetMode="External"/><Relationship Id="rId120" Type="http://schemas.openxmlformats.org/officeDocument/2006/relationships/hyperlink" Target="https://mall.industry.siemens.com/mall/es/ar/Catalog/Product/100176271" TargetMode="External"/><Relationship Id="rId358" Type="http://schemas.openxmlformats.org/officeDocument/2006/relationships/hyperlink" Target="https://mall.industry.siemens.com/mall/es/ar/Catalog/Product/5SL3206-7MB" TargetMode="External"/><Relationship Id="rId162" Type="http://schemas.openxmlformats.org/officeDocument/2006/relationships/hyperlink" Target="https://mall.industry.siemens.com/mall/es/ar/Catalog/Product/100269956" TargetMode="External"/><Relationship Id="rId218" Type="http://schemas.openxmlformats.org/officeDocument/2006/relationships/hyperlink" Target="https://mall.industry.siemens.com/mall/es/ar/Catalog/Product/3RT2015-1AP01" TargetMode="External"/><Relationship Id="rId271" Type="http://schemas.openxmlformats.org/officeDocument/2006/relationships/hyperlink" Target="https://mall.industry.siemens.com/mall/es/ar/Catalog/Product/3RT2026-1NP30" TargetMode="External"/><Relationship Id="rId24" Type="http://schemas.openxmlformats.org/officeDocument/2006/relationships/hyperlink" Target="https://mall.industry.siemens.com/mall/es/ar/Catalog/Product/100269956" TargetMode="External"/><Relationship Id="rId66" Type="http://schemas.openxmlformats.org/officeDocument/2006/relationships/hyperlink" Target="https://mall.industry.siemens.com/mall/es/AR/Catalog/Product/?mlfb=6GK1901-1BB10-2AA0&amp;SiepCountryCode=AR" TargetMode="External"/><Relationship Id="rId131" Type="http://schemas.openxmlformats.org/officeDocument/2006/relationships/hyperlink" Target="https://mall.industry.siemens.com/mall/es/ar/Catalog/Product/3RT2026-1NP30" TargetMode="External"/><Relationship Id="rId327" Type="http://schemas.openxmlformats.org/officeDocument/2006/relationships/hyperlink" Target="https://mall.industry.siemens.com/mall/es/ar/Catalog/Product/3RT2015-1AP01" TargetMode="External"/><Relationship Id="rId369" Type="http://schemas.openxmlformats.org/officeDocument/2006/relationships/hyperlink" Target="https://mall.industry.siemens.com/mall/es/AR/Catalog/Product/?mlfb=6GK1901-1BB10-2AA0&amp;SiepCountryCode=AR" TargetMode="External"/><Relationship Id="rId173" Type="http://schemas.openxmlformats.org/officeDocument/2006/relationships/hyperlink" Target="https://mall.industry.siemens.com/mall/es/AR/Catalog/Product/?mlfb=6ES7131-6BF01-0AA0&amp;SiepCountryCode=AR" TargetMode="External"/><Relationship Id="rId229" Type="http://schemas.openxmlformats.org/officeDocument/2006/relationships/hyperlink" Target="https://mall.industry.siemens.com/mall/es/ar/Catalog/Product/3RT2015-1AP01" TargetMode="External"/><Relationship Id="rId380" Type="http://schemas.openxmlformats.org/officeDocument/2006/relationships/hyperlink" Target="https://mall.industry.siemens.com/mall/es/ar/Catalog/Product/6EP3437-8SB00-0AY0" TargetMode="External"/><Relationship Id="rId240" Type="http://schemas.openxmlformats.org/officeDocument/2006/relationships/hyperlink" Target="https://mall.industry.siemens.com/mall/es/ar/Catalog/Product/100176271" TargetMode="External"/><Relationship Id="rId35" Type="http://schemas.openxmlformats.org/officeDocument/2006/relationships/hyperlink" Target="https://mall.industry.siemens.com/mall/es/ar/Catalog/Product/100276525" TargetMode="External"/><Relationship Id="rId77" Type="http://schemas.openxmlformats.org/officeDocument/2006/relationships/hyperlink" Target="https://mall.industry.siemens.com/mall/es/ar/Catalog/Product/5SL3204-7MB" TargetMode="External"/><Relationship Id="rId100" Type="http://schemas.openxmlformats.org/officeDocument/2006/relationships/hyperlink" Target="https://mall.industry.siemens.com/mall/es/AR/Catalog/Product/?mlfb=6ES7155-6AU01-0CN0&amp;SiepCountryCode=AR" TargetMode="External"/><Relationship Id="rId282" Type="http://schemas.openxmlformats.org/officeDocument/2006/relationships/hyperlink" Target="https://mall.industry.siemens.com/mall/es/AR/Catalog/Product/?mlfb=6XV1840-2AH10&amp;SiepCountryCode=AR" TargetMode="External"/><Relationship Id="rId338" Type="http://schemas.openxmlformats.org/officeDocument/2006/relationships/hyperlink" Target="https://mall.industry.siemens.com/mall/es/AR/Catalog/Product/?mlfb=6ES7135-6FB00-0BA1&amp;SiepCountryCode=AR" TargetMode="External"/><Relationship Id="rId8" Type="http://schemas.openxmlformats.org/officeDocument/2006/relationships/hyperlink" Target="https://mall.industry.siemens.com/mall/es/ar/Catalog/Product/100176271" TargetMode="External"/><Relationship Id="rId142" Type="http://schemas.openxmlformats.org/officeDocument/2006/relationships/hyperlink" Target="https://mall.industry.siemens.com/mall/es/ar/Catalog/Product/3NA3250" TargetMode="External"/><Relationship Id="rId184" Type="http://schemas.openxmlformats.org/officeDocument/2006/relationships/hyperlink" Target="https://mall.industry.siemens.com/mall/es/AR/Catalog/Product/?mlfb=6ES7193-6BP00-0DA0&amp;SiepCountryCode=AR" TargetMode="External"/><Relationship Id="rId391" Type="http://schemas.openxmlformats.org/officeDocument/2006/relationships/hyperlink" Target="https://mall.industry.siemens.com/mall/es/AR/Catalog/Product/?mlfb=6ES7131-6BF01-0AA0&amp;SiepCountryCode=AR" TargetMode="External"/><Relationship Id="rId405" Type="http://schemas.openxmlformats.org/officeDocument/2006/relationships/hyperlink" Target="https://mall.industry.siemens.com/mall/es/ar/Catalog/Product/6ES7392-1AM00-0AA0" TargetMode="External"/><Relationship Id="rId251" Type="http://schemas.openxmlformats.org/officeDocument/2006/relationships/hyperlink" Target="https://mall.industry.siemens.com/mall/es/ar/Catalog/Product/5SL3206-7MB" TargetMode="External"/><Relationship Id="rId46" Type="http://schemas.openxmlformats.org/officeDocument/2006/relationships/hyperlink" Target="https://mall.industry.siemens.com/mall/es/ar/Catalog/Product/5SL3204-7MB" TargetMode="External"/><Relationship Id="rId293" Type="http://schemas.openxmlformats.org/officeDocument/2006/relationships/hyperlink" Target="https://mall.industry.siemens.com/mall/es/ar/Catalog/Product/100176240" TargetMode="External"/><Relationship Id="rId307" Type="http://schemas.openxmlformats.org/officeDocument/2006/relationships/hyperlink" Target="https://mall.industry.siemens.com/mall/es/ar/Catalog/Product/100151526" TargetMode="External"/><Relationship Id="rId349" Type="http://schemas.openxmlformats.org/officeDocument/2006/relationships/hyperlink" Target="https://mall.industry.siemens.com/mall/es/ar/Catalog/Product/5SL3104-7MB" TargetMode="External"/><Relationship Id="rId88" Type="http://schemas.openxmlformats.org/officeDocument/2006/relationships/hyperlink" Target="https://mall.industry.siemens.com/mall/es/ar/Catalog/Product/3RH2911-1HA20" TargetMode="External"/><Relationship Id="rId111" Type="http://schemas.openxmlformats.org/officeDocument/2006/relationships/hyperlink" Target="https://mall.industry.siemens.com/mall/es/ar/Catalog/Product/100021864" TargetMode="External"/><Relationship Id="rId153" Type="http://schemas.openxmlformats.org/officeDocument/2006/relationships/hyperlink" Target="https://mall.industry.siemens.com/mall/es/ar/Catalog/Product/100276525" TargetMode="External"/><Relationship Id="rId195" Type="http://schemas.openxmlformats.org/officeDocument/2006/relationships/hyperlink" Target="https://mall.industry.siemens.com/mall/es/AR/Catalog/Product/?mlfb=6ES7193-6AR00-0AA0&amp;SiepCountryCode=AR" TargetMode="External"/><Relationship Id="rId209" Type="http://schemas.openxmlformats.org/officeDocument/2006/relationships/hyperlink" Target="https://mall.industry.siemens.com/mall/es/ar/Catalog/Product/3RT2017-1AP01" TargetMode="External"/><Relationship Id="rId360" Type="http://schemas.openxmlformats.org/officeDocument/2006/relationships/hyperlink" Target="https://mall.industry.siemens.com/mall/es/ar/Catalog/Product/5SL3104-7MB" TargetMode="External"/><Relationship Id="rId220" Type="http://schemas.openxmlformats.org/officeDocument/2006/relationships/hyperlink" Target="https://mall.industry.siemens.com/mall/es/ar/Catalog/Product/3RT2015-1AP01" TargetMode="External"/><Relationship Id="rId15" Type="http://schemas.openxmlformats.org/officeDocument/2006/relationships/hyperlink" Target="https://mall.industry.siemens.com/mall/es/ar/Catalog/Product/100176258" TargetMode="External"/><Relationship Id="rId57" Type="http://schemas.openxmlformats.org/officeDocument/2006/relationships/hyperlink" Target="https://mall.industry.siemens.com/mall/es/ar/Catalog/Product/5SL3210-7MB" TargetMode="External"/><Relationship Id="rId262" Type="http://schemas.openxmlformats.org/officeDocument/2006/relationships/hyperlink" Target="https://mall.industry.siemens.com/mall/es/ar/Catalog/Product/3VA9157-0PK11" TargetMode="External"/><Relationship Id="rId318" Type="http://schemas.openxmlformats.org/officeDocument/2006/relationships/hyperlink" Target="https://mall.industry.siemens.com/mall/es/ar/Catalog/Product/3VA1116-4ED32-0AA0" TargetMode="External"/><Relationship Id="rId99" Type="http://schemas.openxmlformats.org/officeDocument/2006/relationships/hyperlink" Target="https://mall.industry.siemens.com/mall/es/AR/Catalog/Product/?mlfb=6ES7135-6FB00-0BA1&amp;SiepCountryCode=AR" TargetMode="External"/><Relationship Id="rId122" Type="http://schemas.openxmlformats.org/officeDocument/2006/relationships/hyperlink" Target="https://mall.industry.siemens.com/mall/es/ar/Catalog/Product/100176240" TargetMode="External"/><Relationship Id="rId164" Type="http://schemas.openxmlformats.org/officeDocument/2006/relationships/hyperlink" Target="https://mall.industry.siemens.com/mall/es/ar/Catalog/Product/100021859" TargetMode="External"/><Relationship Id="rId371" Type="http://schemas.openxmlformats.org/officeDocument/2006/relationships/hyperlink" Target="https://mall.industry.siemens.com/mall/es/ar/Catalog/Product/5SL3310-7MB" TargetMode="External"/><Relationship Id="rId26" Type="http://schemas.openxmlformats.org/officeDocument/2006/relationships/hyperlink" Target="https://mall.industry.siemens.com/mall/es/ar/Catalog/Product/100021859" TargetMode="External"/><Relationship Id="rId231" Type="http://schemas.openxmlformats.org/officeDocument/2006/relationships/hyperlink" Target="https://mall.industry.siemens.com/mall/es/ar/Catalog/Product/100176240" TargetMode="External"/><Relationship Id="rId273" Type="http://schemas.openxmlformats.org/officeDocument/2006/relationships/hyperlink" Target="https://mall.industry.siemens.com/mall/es/ar/Catalog/Product/5SL3206-7MB" TargetMode="External"/><Relationship Id="rId329" Type="http://schemas.openxmlformats.org/officeDocument/2006/relationships/hyperlink" Target="https://mall.industry.siemens.com/mall/es/ar/Catalog/Product/100176232" TargetMode="External"/><Relationship Id="rId68" Type="http://schemas.openxmlformats.org/officeDocument/2006/relationships/hyperlink" Target="https://mall.industry.siemens.com/mall/es/AR/Catalog/Product/?mlfb=6GK1901-1BB10-2AA0&amp;SiepCountryCode=AR" TargetMode="External"/><Relationship Id="rId133" Type="http://schemas.openxmlformats.org/officeDocument/2006/relationships/hyperlink" Target="https://mall.industry.siemens.com/mall/es/AR/Catalog/Product/?mlfb=6XV1840-2AH10&amp;SiepCountryCode=AR" TargetMode="External"/><Relationship Id="rId175" Type="http://schemas.openxmlformats.org/officeDocument/2006/relationships/hyperlink" Target="https://mall.industry.siemens.com/mall/es/AR/Catalog/Product/?mlfb=6ES7193-6BP00-0DA0&amp;SiepCountryCode=AR" TargetMode="External"/><Relationship Id="rId340" Type="http://schemas.openxmlformats.org/officeDocument/2006/relationships/hyperlink" Target="https://mall.industry.siemens.com/mall/es/AR/Catalog/Product/?mlfb=6ES7193-6BP20-0BA0&amp;SiepCountryCode=AR" TargetMode="External"/><Relationship Id="rId200" Type="http://schemas.openxmlformats.org/officeDocument/2006/relationships/hyperlink" Target="https://mall.industry.siemens.com/mall/es/ar/Catalog/Product/1PH8165-1DG00-0GB1" TargetMode="External"/><Relationship Id="rId382" Type="http://schemas.openxmlformats.org/officeDocument/2006/relationships/hyperlink" Target="https://mall.industry.siemens.com/mall/es/ar/Catalog/Product/6ES7193-6BP00-0BA0" TargetMode="External"/><Relationship Id="rId242" Type="http://schemas.openxmlformats.org/officeDocument/2006/relationships/hyperlink" Target="https://mall.industry.siemens.com/mall/es/ar/Catalog/Product/3RT2015-1AP01" TargetMode="External"/><Relationship Id="rId284" Type="http://schemas.openxmlformats.org/officeDocument/2006/relationships/hyperlink" Target="https://mall.industry.siemens.com/mall/es/AR/Catalog/Product/?mlfb=6XV1840-2AH10&amp;SiepCountryCode=AR" TargetMode="External"/><Relationship Id="rId37" Type="http://schemas.openxmlformats.org/officeDocument/2006/relationships/hyperlink" Target="https://mall.industry.siemens.com/mall/es/ar/Catalog/Product/3NA3140" TargetMode="External"/><Relationship Id="rId79" Type="http://schemas.openxmlformats.org/officeDocument/2006/relationships/hyperlink" Target="https://mall.industry.siemens.com/mall/es/ar/Catalog/Product/100176240" TargetMode="External"/><Relationship Id="rId102" Type="http://schemas.openxmlformats.org/officeDocument/2006/relationships/hyperlink" Target="https://mall.industry.siemens.com/mall/es/AR/Catalog/Product/?mlfb=6GK1901-1BB10-2AA0&amp;SiepCountryCode=AR" TargetMode="External"/><Relationship Id="rId144" Type="http://schemas.openxmlformats.org/officeDocument/2006/relationships/hyperlink" Target="https://mall.industry.siemens.com/mall/es/ar/Catalog/Product/3NX3107" TargetMode="External"/><Relationship Id="rId90" Type="http://schemas.openxmlformats.org/officeDocument/2006/relationships/hyperlink" Target="https://mall.industry.siemens.com/mall/es/ar/Catalog/Product/5SL3104-7MB" TargetMode="External"/><Relationship Id="rId186" Type="http://schemas.openxmlformats.org/officeDocument/2006/relationships/hyperlink" Target="https://mall.industry.siemens.com/mall/es/ar/Catalog/Product/6EP3437-8SB00-0AY0" TargetMode="External"/><Relationship Id="rId351" Type="http://schemas.openxmlformats.org/officeDocument/2006/relationships/hyperlink" Target="https://mall.industry.siemens.com/mall/es/ar/Catalog/Product/5SL3104-7MB" TargetMode="External"/><Relationship Id="rId393" Type="http://schemas.openxmlformats.org/officeDocument/2006/relationships/hyperlink" Target="https://mall.industry.siemens.com/mall/es/AR/Catalog/Product/?mlfb=6ES7193-6BP00-0DA0&amp;SiepCountryCode=AR" TargetMode="External"/><Relationship Id="rId40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3B70-E170-47AC-A459-A412F675404F}">
  <sheetPr>
    <outlinePr summaryBelow="0" summaryRight="0"/>
    <pageSetUpPr fitToPage="1"/>
  </sheetPr>
  <dimension ref="B1:K43"/>
  <sheetViews>
    <sheetView zoomScaleNormal="100" workbookViewId="0">
      <selection activeCell="B4" sqref="B4"/>
    </sheetView>
  </sheetViews>
  <sheetFormatPr baseColWidth="10" defaultColWidth="14.42578125" defaultRowHeight="15.75" customHeight="1"/>
  <cols>
    <col min="1" max="1" width="3.140625" style="2" customWidth="1"/>
    <col min="2" max="2" width="37.42578125" style="4" customWidth="1"/>
    <col min="3" max="3" width="10.85546875" style="3" hidden="1" customWidth="1"/>
    <col min="4" max="4" width="12.5703125" style="4" hidden="1" customWidth="1"/>
    <col min="5" max="5" width="13.28515625" style="7" hidden="1" customWidth="1"/>
    <col min="6" max="6" width="5.5703125" style="7" hidden="1" customWidth="1"/>
    <col min="7" max="7" width="17.42578125" style="4" bestFit="1" customWidth="1"/>
    <col min="8" max="8" width="15" style="4" bestFit="1" customWidth="1"/>
    <col min="9" max="16384" width="14.42578125" style="2"/>
  </cols>
  <sheetData>
    <row r="1" spans="2:11" ht="15.75" customHeight="1">
      <c r="D1" s="13" t="s">
        <v>18</v>
      </c>
      <c r="E1" s="13" t="s">
        <v>18</v>
      </c>
      <c r="F1" s="13"/>
      <c r="G1" s="24" t="s">
        <v>19</v>
      </c>
      <c r="H1" s="24" t="s">
        <v>19</v>
      </c>
    </row>
    <row r="2" spans="2:11" s="15" customFormat="1" ht="30">
      <c r="B2" s="25"/>
      <c r="C2" s="17"/>
      <c r="D2" s="26" t="s">
        <v>68</v>
      </c>
      <c r="E2" s="26" t="s">
        <v>69</v>
      </c>
      <c r="F2" s="26"/>
      <c r="G2" s="18" t="s">
        <v>68</v>
      </c>
      <c r="H2" s="18" t="s">
        <v>69</v>
      </c>
      <c r="I2" s="18" t="s">
        <v>75</v>
      </c>
    </row>
    <row r="3" spans="2:11" s="11" customFormat="1" ht="24.75" customHeight="1">
      <c r="B3" s="16" t="s">
        <v>99</v>
      </c>
      <c r="C3" s="27" t="e">
        <f>SUM(#REF!)</f>
        <v>#REF!</v>
      </c>
      <c r="D3" s="24" t="e">
        <f>SUM(#REF!)</f>
        <v>#REF!</v>
      </c>
      <c r="E3" s="24" t="e">
        <f>SUM(#REF!)</f>
        <v>#REF!</v>
      </c>
      <c r="F3" s="24"/>
      <c r="G3" s="24">
        <f>SUM(DETALLE!T12:T60)</f>
        <v>121726.93</v>
      </c>
      <c r="H3" s="24">
        <f>SUM(DETALLE!T90:T99)</f>
        <v>0</v>
      </c>
      <c r="I3" s="19">
        <f>SUM(G3:H3)</f>
        <v>121726.93</v>
      </c>
      <c r="J3" s="2"/>
      <c r="K3" s="6"/>
    </row>
    <row r="4" spans="2:11" s="1" customFormat="1" ht="6.75" customHeight="1">
      <c r="B4" s="3"/>
      <c r="C4" s="3"/>
      <c r="D4" s="3"/>
      <c r="E4" s="8"/>
      <c r="F4" s="8"/>
      <c r="G4" s="9"/>
      <c r="H4" s="4"/>
    </row>
    <row r="5" spans="2:11" s="1" customFormat="1" ht="6.75" customHeight="1">
      <c r="B5" s="3"/>
      <c r="C5" s="3"/>
      <c r="D5" s="3"/>
      <c r="E5" s="8"/>
      <c r="F5" s="8"/>
      <c r="G5" s="9"/>
      <c r="H5" s="4"/>
    </row>
    <row r="6" spans="2:11" s="1" customFormat="1" ht="6.75" customHeight="1">
      <c r="B6" s="3"/>
      <c r="C6" s="3"/>
      <c r="D6" s="3"/>
      <c r="E6" s="8"/>
      <c r="F6" s="8"/>
      <c r="G6" s="9"/>
      <c r="H6" s="4"/>
    </row>
    <row r="7" spans="2:11" s="23" customFormat="1" ht="5.25" customHeight="1">
      <c r="B7" s="20"/>
      <c r="C7" s="21"/>
      <c r="D7" s="21"/>
      <c r="E7" s="22"/>
      <c r="F7" s="22"/>
      <c r="G7" s="22"/>
      <c r="H7" s="20"/>
    </row>
    <row r="8" spans="2:11" ht="44.25" hidden="1" customHeight="1">
      <c r="B8" s="5" t="s">
        <v>74</v>
      </c>
      <c r="C8" s="10"/>
      <c r="D8" s="12" t="s">
        <v>70</v>
      </c>
      <c r="E8" s="12" t="s">
        <v>71</v>
      </c>
      <c r="F8" s="12"/>
      <c r="G8" s="12" t="s">
        <v>72</v>
      </c>
      <c r="H8" s="12" t="s">
        <v>73</v>
      </c>
    </row>
    <row r="9" spans="2:11" s="1" customFormat="1" ht="6.75" customHeight="1">
      <c r="B9" s="3"/>
      <c r="C9" s="3"/>
      <c r="D9" s="3"/>
      <c r="E9" s="8"/>
      <c r="F9" s="8"/>
      <c r="G9" s="9"/>
      <c r="H9" s="4"/>
    </row>
    <row r="10" spans="2:11" s="11" customFormat="1" ht="24.95" customHeight="1">
      <c r="B10" s="16" t="s">
        <v>14</v>
      </c>
      <c r="C10" s="27" t="e">
        <f>C3+#REF!+#REF!</f>
        <v>#REF!</v>
      </c>
      <c r="D10" s="24" t="e">
        <f>D3+#REF!+#REF!</f>
        <v>#REF!</v>
      </c>
      <c r="E10" s="24" t="e">
        <f>SUM(#REF!,#REF!,#REF!)</f>
        <v>#REF!</v>
      </c>
      <c r="F10" s="24"/>
      <c r="G10" s="24">
        <f>SUM(G3:G5)</f>
        <v>121726.93</v>
      </c>
      <c r="H10" s="24">
        <f>SUM(H3:H5)</f>
        <v>0</v>
      </c>
      <c r="I10" s="19">
        <f>SUM(G10:H10)</f>
        <v>121726.93</v>
      </c>
    </row>
    <row r="11" spans="2:11" s="1" customFormat="1" ht="8.25" customHeight="1">
      <c r="B11" s="4"/>
      <c r="C11" s="3"/>
      <c r="D11" s="193" t="e">
        <f>SUM(D10:E10)</f>
        <v>#REF!</v>
      </c>
      <c r="E11" s="193"/>
      <c r="F11" s="14"/>
      <c r="G11" s="193">
        <f>SUM(G10:H10)</f>
        <v>121726.93</v>
      </c>
      <c r="H11" s="193"/>
    </row>
    <row r="12" spans="2:11" s="1" customFormat="1" ht="26.25" hidden="1" customHeight="1">
      <c r="B12" s="142" t="s">
        <v>76</v>
      </c>
      <c r="C12" s="3"/>
      <c r="D12" s="3"/>
      <c r="E12" s="8"/>
      <c r="F12" s="8"/>
      <c r="G12" s="4"/>
      <c r="H12" s="4"/>
      <c r="I12" s="141">
        <f>I10*1.1</f>
        <v>133899.62299999999</v>
      </c>
    </row>
    <row r="13" spans="2:11" s="1" customFormat="1" ht="15.75" customHeight="1">
      <c r="B13" s="4"/>
      <c r="C13" s="3"/>
      <c r="D13" s="3"/>
      <c r="E13" s="8"/>
      <c r="F13" s="8"/>
      <c r="G13" s="4"/>
      <c r="H13" s="4"/>
    </row>
    <row r="14" spans="2:11" s="1" customFormat="1" ht="15.75" customHeight="1">
      <c r="B14" s="4"/>
      <c r="C14" s="3"/>
      <c r="D14" s="3"/>
      <c r="E14" s="8"/>
      <c r="F14" s="8"/>
      <c r="G14" s="4"/>
      <c r="H14" s="4"/>
    </row>
    <row r="15" spans="2:11" s="1" customFormat="1" ht="15.75" customHeight="1">
      <c r="B15" s="4"/>
      <c r="C15" s="3"/>
      <c r="D15" s="3"/>
      <c r="E15" s="8"/>
      <c r="F15" s="8"/>
      <c r="G15" s="4"/>
      <c r="H15" s="4"/>
    </row>
    <row r="16" spans="2:11" s="1" customFormat="1" ht="15.75" customHeight="1">
      <c r="B16" s="4"/>
      <c r="C16" s="3"/>
      <c r="D16" s="3"/>
      <c r="E16" s="8"/>
      <c r="F16" s="8"/>
      <c r="G16" s="4"/>
      <c r="H16" s="4"/>
    </row>
    <row r="17" spans="2:8" s="1" customFormat="1" ht="15.75" customHeight="1">
      <c r="B17" s="4"/>
      <c r="C17" s="3"/>
      <c r="D17" s="3"/>
      <c r="E17" s="8"/>
      <c r="F17" s="8"/>
      <c r="G17" s="4"/>
      <c r="H17" s="4"/>
    </row>
    <row r="18" spans="2:8" s="1" customFormat="1" ht="15.75" customHeight="1">
      <c r="B18" s="4"/>
      <c r="C18" s="3"/>
      <c r="D18" s="3"/>
      <c r="E18" s="8"/>
      <c r="F18" s="8"/>
      <c r="G18" s="4"/>
      <c r="H18" s="4"/>
    </row>
    <row r="19" spans="2:8" s="1" customFormat="1" ht="15.75" customHeight="1">
      <c r="B19" s="4"/>
      <c r="C19" s="3"/>
      <c r="D19" s="3"/>
      <c r="E19" s="8"/>
      <c r="F19" s="8"/>
      <c r="G19" s="4"/>
      <c r="H19" s="4"/>
    </row>
    <row r="20" spans="2:8" s="1" customFormat="1" ht="15.75" customHeight="1">
      <c r="B20" s="4"/>
      <c r="C20" s="3"/>
      <c r="D20" s="3"/>
      <c r="E20" s="8"/>
      <c r="F20" s="8"/>
      <c r="G20" s="4"/>
      <c r="H20" s="4"/>
    </row>
    <row r="21" spans="2:8" s="1" customFormat="1" ht="15.75" customHeight="1">
      <c r="B21" s="4"/>
      <c r="C21" s="3"/>
      <c r="D21" s="3"/>
      <c r="E21" s="8"/>
      <c r="F21" s="8"/>
      <c r="G21" s="4"/>
      <c r="H21" s="4"/>
    </row>
    <row r="22" spans="2:8" s="1" customFormat="1" ht="15.75" customHeight="1">
      <c r="B22" s="4"/>
      <c r="C22" s="3"/>
      <c r="D22" s="3"/>
      <c r="E22" s="8"/>
      <c r="F22" s="8"/>
      <c r="G22" s="4"/>
      <c r="H22" s="4"/>
    </row>
    <row r="23" spans="2:8" s="1" customFormat="1" ht="15.75" customHeight="1">
      <c r="B23" s="4"/>
      <c r="C23" s="3"/>
      <c r="D23" s="3"/>
      <c r="E23" s="8"/>
      <c r="F23" s="8"/>
      <c r="G23" s="4"/>
      <c r="H23" s="4"/>
    </row>
    <row r="24" spans="2:8" s="1" customFormat="1" ht="15.75" customHeight="1">
      <c r="B24" s="4"/>
      <c r="C24" s="3"/>
      <c r="D24" s="3"/>
      <c r="E24" s="8"/>
      <c r="F24" s="8"/>
      <c r="G24" s="4"/>
      <c r="H24" s="4"/>
    </row>
    <row r="25" spans="2:8" s="1" customFormat="1" ht="15.75" customHeight="1">
      <c r="B25" s="4"/>
      <c r="C25" s="3"/>
      <c r="D25" s="3"/>
      <c r="E25" s="8"/>
      <c r="F25" s="8"/>
      <c r="G25" s="4"/>
      <c r="H25" s="4"/>
    </row>
    <row r="26" spans="2:8" s="1" customFormat="1" ht="15.75" customHeight="1">
      <c r="B26" s="4"/>
      <c r="C26" s="3"/>
      <c r="D26" s="3"/>
      <c r="E26" s="8"/>
      <c r="F26" s="8"/>
      <c r="G26" s="4"/>
      <c r="H26" s="4"/>
    </row>
    <row r="27" spans="2:8" s="1" customFormat="1" ht="15.75" customHeight="1">
      <c r="B27" s="4"/>
      <c r="C27" s="3"/>
      <c r="D27" s="3"/>
      <c r="E27" s="8"/>
      <c r="F27" s="8"/>
      <c r="G27" s="4"/>
      <c r="H27" s="4"/>
    </row>
    <row r="28" spans="2:8" s="1" customFormat="1" ht="15.75" customHeight="1">
      <c r="B28" s="4"/>
      <c r="C28" s="3"/>
      <c r="D28" s="3"/>
      <c r="E28" s="8"/>
      <c r="F28" s="8"/>
      <c r="G28" s="4"/>
      <c r="H28" s="4"/>
    </row>
    <row r="29" spans="2:8" s="1" customFormat="1" ht="15.75" customHeight="1">
      <c r="B29" s="4"/>
      <c r="C29" s="3"/>
      <c r="D29" s="3"/>
      <c r="E29" s="8"/>
      <c r="F29" s="8"/>
      <c r="G29" s="4"/>
      <c r="H29" s="4"/>
    </row>
    <row r="30" spans="2:8" s="1" customFormat="1" ht="15.75" customHeight="1">
      <c r="B30" s="4"/>
      <c r="C30" s="3"/>
      <c r="D30" s="3"/>
      <c r="E30" s="8"/>
      <c r="F30" s="8"/>
      <c r="G30" s="4"/>
      <c r="H30" s="4"/>
    </row>
    <row r="31" spans="2:8" s="1" customFormat="1" ht="15.75" customHeight="1">
      <c r="B31" s="4"/>
      <c r="C31" s="3"/>
      <c r="D31" s="3"/>
      <c r="E31" s="8"/>
      <c r="F31" s="8"/>
      <c r="G31" s="4"/>
      <c r="H31" s="4"/>
    </row>
    <row r="32" spans="2:8" s="1" customFormat="1" ht="15.75" customHeight="1">
      <c r="B32" s="4"/>
      <c r="C32" s="3"/>
      <c r="D32" s="3"/>
      <c r="E32" s="8"/>
      <c r="F32" s="8"/>
      <c r="G32" s="4"/>
      <c r="H32" s="4"/>
    </row>
    <row r="33" spans="2:8" s="1" customFormat="1" ht="15.75" customHeight="1">
      <c r="B33" s="4"/>
      <c r="C33" s="3"/>
      <c r="D33" s="3"/>
      <c r="E33" s="8"/>
      <c r="F33" s="8"/>
      <c r="G33" s="4"/>
      <c r="H33" s="4"/>
    </row>
    <row r="34" spans="2:8" s="1" customFormat="1" ht="15.75" customHeight="1">
      <c r="B34" s="4"/>
      <c r="C34" s="3"/>
      <c r="D34" s="3"/>
      <c r="E34" s="8"/>
      <c r="F34" s="8"/>
      <c r="G34" s="4"/>
      <c r="H34" s="4"/>
    </row>
    <row r="35" spans="2:8" s="1" customFormat="1" ht="15.75" customHeight="1">
      <c r="B35" s="4"/>
      <c r="C35" s="3"/>
      <c r="D35" s="3"/>
      <c r="E35" s="8"/>
      <c r="F35" s="8"/>
      <c r="G35" s="4"/>
      <c r="H35" s="4"/>
    </row>
    <row r="36" spans="2:8" s="1" customFormat="1" ht="15.75" customHeight="1">
      <c r="B36" s="4"/>
      <c r="C36" s="3"/>
      <c r="D36" s="3"/>
      <c r="E36" s="8"/>
      <c r="F36" s="8"/>
      <c r="G36" s="4"/>
      <c r="H36" s="4"/>
    </row>
    <row r="37" spans="2:8" s="1" customFormat="1" ht="15.75" customHeight="1">
      <c r="B37" s="4"/>
      <c r="C37" s="3"/>
      <c r="D37" s="3"/>
      <c r="E37" s="8"/>
      <c r="F37" s="8"/>
      <c r="G37" s="4"/>
      <c r="H37" s="4"/>
    </row>
    <row r="38" spans="2:8" s="1" customFormat="1" ht="15.75" customHeight="1">
      <c r="B38" s="4"/>
      <c r="C38" s="3"/>
      <c r="D38" s="3"/>
      <c r="E38" s="8"/>
      <c r="F38" s="8"/>
      <c r="G38" s="4"/>
      <c r="H38" s="4"/>
    </row>
    <row r="39" spans="2:8" s="1" customFormat="1" ht="15.75" customHeight="1">
      <c r="B39" s="4"/>
      <c r="C39" s="3"/>
      <c r="D39" s="3"/>
      <c r="E39" s="8"/>
      <c r="F39" s="8"/>
      <c r="G39" s="4"/>
      <c r="H39" s="4"/>
    </row>
    <row r="40" spans="2:8" s="1" customFormat="1" ht="15.75" customHeight="1">
      <c r="B40" s="4"/>
      <c r="C40" s="3"/>
      <c r="D40" s="3"/>
      <c r="E40" s="8"/>
      <c r="F40" s="8"/>
      <c r="G40" s="4"/>
      <c r="H40" s="4"/>
    </row>
    <row r="41" spans="2:8" s="1" customFormat="1" ht="15.75" customHeight="1">
      <c r="B41" s="4"/>
      <c r="C41" s="3"/>
      <c r="D41" s="3"/>
      <c r="E41" s="8"/>
      <c r="F41" s="8"/>
      <c r="G41" s="4"/>
      <c r="H41" s="4"/>
    </row>
    <row r="42" spans="2:8" s="1" customFormat="1" ht="15.75" customHeight="1">
      <c r="B42" s="4"/>
      <c r="C42" s="3"/>
      <c r="D42" s="3"/>
      <c r="E42" s="8"/>
      <c r="F42" s="8"/>
      <c r="G42" s="4"/>
      <c r="H42" s="4"/>
    </row>
    <row r="43" spans="2:8" s="1" customFormat="1" ht="15.75" customHeight="1">
      <c r="B43" s="4"/>
      <c r="C43" s="3"/>
      <c r="D43" s="3"/>
      <c r="E43" s="8"/>
      <c r="F43" s="8"/>
      <c r="G43" s="4"/>
      <c r="H43" s="4"/>
    </row>
  </sheetData>
  <mergeCells count="2">
    <mergeCell ref="D11:E11"/>
    <mergeCell ref="G11:H11"/>
  </mergeCells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549F-B631-4CEF-A04F-D9EC9CF398DD}">
  <sheetPr>
    <outlinePr summaryBelow="0" summaryRight="0"/>
    <pageSetUpPr fitToPage="1"/>
  </sheetPr>
  <dimension ref="A1:AM147"/>
  <sheetViews>
    <sheetView tabSelected="1" topLeftCell="G31" zoomScale="115" zoomScaleNormal="115" workbookViewId="0">
      <selection activeCell="R12" sqref="R12:R55"/>
    </sheetView>
  </sheetViews>
  <sheetFormatPr baseColWidth="10" defaultColWidth="14.42578125" defaultRowHeight="15.75" customHeight="1"/>
  <cols>
    <col min="1" max="1" width="7.85546875" style="29" customWidth="1"/>
    <col min="2" max="2" width="13.42578125" style="30" bestFit="1" customWidth="1"/>
    <col min="3" max="3" width="8.85546875" style="30" customWidth="1"/>
    <col min="4" max="4" width="9.5703125" style="36" bestFit="1" customWidth="1"/>
    <col min="5" max="5" width="9.5703125" style="31" bestFit="1" customWidth="1"/>
    <col min="6" max="6" width="72.42578125" style="32" customWidth="1"/>
    <col min="7" max="7" width="36.5703125" style="32" customWidth="1"/>
    <col min="8" max="8" width="11.5703125" style="29" customWidth="1"/>
    <col min="9" max="9" width="9.42578125" style="29" customWidth="1"/>
    <col min="10" max="10" width="5.42578125" style="29" bestFit="1" customWidth="1"/>
    <col min="11" max="11" width="10.85546875" style="29" customWidth="1"/>
    <col min="12" max="12" width="11.28515625" style="32" customWidth="1"/>
    <col min="13" max="13" width="13.28515625" style="33" customWidth="1"/>
    <col min="14" max="14" width="10.140625" style="34" customWidth="1"/>
    <col min="15" max="15" width="13.140625" style="32" customWidth="1"/>
    <col min="16" max="17" width="10.85546875" style="32" customWidth="1"/>
    <col min="18" max="18" width="10.28515625" style="32" customWidth="1"/>
    <col min="19" max="19" width="0.28515625" style="32" customWidth="1"/>
    <col min="20" max="20" width="14.28515625" style="32" customWidth="1"/>
    <col min="21" max="21" width="12.7109375" style="35" hidden="1" customWidth="1"/>
    <col min="22" max="22" width="12.28515625" style="30" hidden="1" customWidth="1"/>
    <col min="23" max="23" width="36.5703125" style="30" hidden="1" customWidth="1"/>
    <col min="24" max="29" width="10.7109375" style="30" hidden="1" customWidth="1"/>
    <col min="30" max="33" width="10.7109375" style="30" customWidth="1"/>
    <col min="34" max="37" width="14.42578125" style="30"/>
    <col min="38" max="16384" width="14.42578125" style="36"/>
  </cols>
  <sheetData>
    <row r="1" spans="1:37" ht="15.75" customHeight="1">
      <c r="B1" s="30">
        <v>287</v>
      </c>
      <c r="D1" s="30"/>
      <c r="F1" s="29"/>
      <c r="G1" s="29"/>
    </row>
    <row r="2" spans="1:37" ht="15.75" customHeight="1">
      <c r="D2" s="30"/>
      <c r="H2" s="191" t="s">
        <v>15</v>
      </c>
      <c r="I2" s="191"/>
      <c r="J2" s="191" t="s">
        <v>8</v>
      </c>
      <c r="K2" s="191"/>
      <c r="L2" s="37"/>
      <c r="M2" s="37"/>
      <c r="AD2" s="32"/>
    </row>
    <row r="3" spans="1:37" ht="15.75" customHeight="1">
      <c r="D3" s="30"/>
      <c r="G3" s="38" t="s">
        <v>16</v>
      </c>
      <c r="H3" s="188">
        <f>X8+Z8+AB8</f>
        <v>30276.100000000002</v>
      </c>
      <c r="I3" s="188"/>
      <c r="J3" s="192">
        <f>Y8+AA8+AC8</f>
        <v>39358.929999999993</v>
      </c>
      <c r="K3" s="192"/>
      <c r="L3" s="32">
        <f>J3/H3</f>
        <v>1.2999999999999996</v>
      </c>
      <c r="M3" s="37"/>
      <c r="T3" s="40">
        <f>M3*0.98</f>
        <v>0</v>
      </c>
      <c r="AD3" s="41"/>
    </row>
    <row r="4" spans="1:37" ht="15.75" customHeight="1">
      <c r="D4" s="30"/>
      <c r="G4" s="38" t="s">
        <v>17</v>
      </c>
      <c r="H4" s="188">
        <f>AD8</f>
        <v>68640</v>
      </c>
      <c r="I4" s="188"/>
      <c r="J4" s="192">
        <f>AE8</f>
        <v>82367.999999999985</v>
      </c>
      <c r="K4" s="192"/>
      <c r="L4" s="32">
        <f>J4/H4</f>
        <v>1.1999999999999997</v>
      </c>
      <c r="M4" s="37"/>
      <c r="T4" s="40">
        <f>M4</f>
        <v>0</v>
      </c>
    </row>
    <row r="5" spans="1:37" ht="15.75" customHeight="1">
      <c r="D5" s="30"/>
      <c r="F5" s="127"/>
      <c r="G5" s="42" t="s">
        <v>14</v>
      </c>
      <c r="H5" s="188">
        <f>SUM(H3:I4)</f>
        <v>98916.1</v>
      </c>
      <c r="I5" s="188"/>
      <c r="J5" s="189">
        <f>SUM(J3:J4)</f>
        <v>121726.92999999998</v>
      </c>
      <c r="K5" s="189"/>
      <c r="M5" s="37"/>
      <c r="T5" s="40">
        <f>SUM(T3:T4)</f>
        <v>0</v>
      </c>
      <c r="X5" s="43">
        <v>200</v>
      </c>
      <c r="Y5" s="44">
        <f>X5*1.376585366</f>
        <v>275.31707319999998</v>
      </c>
      <c r="Z5" s="43">
        <v>200</v>
      </c>
      <c r="AA5" s="44">
        <f>Z5*1.376585366</f>
        <v>275.31707319999998</v>
      </c>
      <c r="AB5" s="43">
        <v>150</v>
      </c>
      <c r="AC5" s="44">
        <f>AB5*1.376585366</f>
        <v>206.48780490000001</v>
      </c>
      <c r="AG5" s="126"/>
    </row>
    <row r="6" spans="1:37" s="30" customFormat="1" ht="15" customHeight="1">
      <c r="A6" s="29"/>
      <c r="D6" s="36"/>
      <c r="E6" s="31"/>
      <c r="F6" s="32"/>
      <c r="G6" s="32"/>
      <c r="H6" s="29"/>
      <c r="I6" s="29"/>
      <c r="J6" s="29"/>
      <c r="K6" s="45"/>
      <c r="L6" s="29"/>
      <c r="M6" s="46"/>
      <c r="N6" s="47"/>
      <c r="O6" s="32"/>
      <c r="P6" s="48"/>
      <c r="Q6" s="32"/>
      <c r="R6" s="32"/>
      <c r="S6" s="49"/>
      <c r="T6" s="50"/>
      <c r="U6" s="35"/>
      <c r="X6" s="51" t="s">
        <v>18</v>
      </c>
      <c r="Y6" s="51" t="s">
        <v>19</v>
      </c>
      <c r="Z6" s="51" t="s">
        <v>18</v>
      </c>
      <c r="AA6" s="51" t="s">
        <v>19</v>
      </c>
      <c r="AB6" s="51" t="s">
        <v>18</v>
      </c>
      <c r="AC6" s="51" t="s">
        <v>19</v>
      </c>
      <c r="AD6" s="51" t="s">
        <v>18</v>
      </c>
      <c r="AE6" s="51" t="s">
        <v>19</v>
      </c>
    </row>
    <row r="7" spans="1:37" s="29" customFormat="1" ht="24.75" customHeight="1">
      <c r="D7" s="32"/>
      <c r="E7" s="31"/>
      <c r="F7" s="49"/>
      <c r="G7" s="49"/>
      <c r="K7" s="32"/>
      <c r="L7" s="29" t="s">
        <v>20</v>
      </c>
      <c r="M7" s="46"/>
      <c r="N7" s="52"/>
      <c r="S7" s="29" t="s">
        <v>22</v>
      </c>
      <c r="U7" s="53"/>
      <c r="X7" s="54" t="s">
        <v>26</v>
      </c>
      <c r="Y7" s="54"/>
      <c r="Z7" s="54" t="s">
        <v>27</v>
      </c>
      <c r="AA7" s="54"/>
      <c r="AB7" s="54" t="s">
        <v>28</v>
      </c>
      <c r="AC7" s="54"/>
      <c r="AD7" s="55" t="s">
        <v>29</v>
      </c>
      <c r="AE7" s="55"/>
      <c r="AG7" s="29" t="s">
        <v>10</v>
      </c>
      <c r="AH7" s="29" t="s">
        <v>13</v>
      </c>
      <c r="AI7" s="29" t="s">
        <v>11</v>
      </c>
      <c r="AJ7" s="29" t="s">
        <v>9</v>
      </c>
      <c r="AK7" s="29" t="s">
        <v>12</v>
      </c>
    </row>
    <row r="8" spans="1:37" s="113" customFormat="1" ht="15" customHeight="1">
      <c r="A8" s="117"/>
      <c r="B8" s="117" t="s">
        <v>6</v>
      </c>
      <c r="C8" s="117"/>
      <c r="D8" s="117" t="s">
        <v>7</v>
      </c>
      <c r="E8" s="117"/>
      <c r="F8" s="124" t="s">
        <v>23</v>
      </c>
      <c r="G8" s="124" t="s">
        <v>30</v>
      </c>
      <c r="H8" s="117"/>
      <c r="I8" s="117"/>
      <c r="J8" s="117" t="s">
        <v>24</v>
      </c>
      <c r="K8" s="117" t="s">
        <v>3</v>
      </c>
      <c r="L8" s="117" t="s">
        <v>21</v>
      </c>
      <c r="M8" s="117" t="s">
        <v>0</v>
      </c>
      <c r="N8" s="117"/>
      <c r="O8" s="117" t="s">
        <v>1</v>
      </c>
      <c r="P8" s="117"/>
      <c r="Q8" s="117"/>
      <c r="R8" s="117"/>
      <c r="S8" s="117" t="s">
        <v>4</v>
      </c>
      <c r="T8" s="117" t="s">
        <v>2</v>
      </c>
      <c r="U8" s="117"/>
      <c r="V8" s="102"/>
      <c r="W8" s="102"/>
      <c r="X8" s="125">
        <f>SUM(X10:X101)</f>
        <v>0</v>
      </c>
      <c r="Y8" s="125">
        <f>SUM(Y10:Y101)</f>
        <v>0</v>
      </c>
      <c r="Z8" s="125">
        <f>SUM(Z10:Z101)</f>
        <v>30276.100000000002</v>
      </c>
      <c r="AA8" s="125">
        <f>SUM(AA10:AA101)</f>
        <v>39358.929999999993</v>
      </c>
      <c r="AB8" s="125">
        <f>SUM(AB10:AB101)</f>
        <v>0</v>
      </c>
      <c r="AC8" s="125">
        <f>SUM(AC10:AC101)</f>
        <v>0</v>
      </c>
      <c r="AD8" s="125">
        <f>SUM(AD10:AD101)</f>
        <v>68640</v>
      </c>
      <c r="AE8" s="125">
        <f>SUM(AE10:AE101)</f>
        <v>82367.999999999985</v>
      </c>
      <c r="AF8" s="112"/>
      <c r="AG8" s="125">
        <f>SUM(AG12:AG101)</f>
        <v>0</v>
      </c>
      <c r="AH8" s="125">
        <f>SUM(AH12:AH101)</f>
        <v>0</v>
      </c>
      <c r="AI8" s="125">
        <f>SUM(AI12:AI101)</f>
        <v>0</v>
      </c>
      <c r="AJ8" s="125">
        <f>SUM(AJ12:AJ101)</f>
        <v>0</v>
      </c>
      <c r="AK8" s="125">
        <f>SUM(AK12:AK101)</f>
        <v>0</v>
      </c>
    </row>
    <row r="9" spans="1:37" s="116" customFormat="1" ht="30" customHeight="1">
      <c r="A9" s="114"/>
      <c r="B9" s="115"/>
      <c r="C9" s="115"/>
      <c r="E9" s="117"/>
      <c r="F9" s="118"/>
      <c r="G9" s="118"/>
      <c r="H9" s="117"/>
      <c r="I9" s="119"/>
      <c r="J9" s="119"/>
      <c r="K9" s="120"/>
      <c r="L9" s="121"/>
      <c r="M9" s="122"/>
      <c r="N9" s="121"/>
      <c r="O9" s="121"/>
      <c r="P9" s="121"/>
      <c r="Q9" s="121"/>
      <c r="R9" s="121"/>
      <c r="S9" s="121"/>
      <c r="T9" s="121"/>
      <c r="U9" s="115"/>
      <c r="V9" s="115"/>
      <c r="W9" s="115"/>
      <c r="X9" s="123"/>
      <c r="Y9" s="123"/>
      <c r="Z9" s="123"/>
      <c r="AA9" s="123"/>
      <c r="AB9" s="123"/>
      <c r="AC9" s="123"/>
      <c r="AD9" s="115"/>
      <c r="AE9" s="115"/>
      <c r="AF9" s="115"/>
      <c r="AG9" s="115"/>
      <c r="AH9" s="115"/>
      <c r="AI9" s="115"/>
      <c r="AJ9" s="115"/>
      <c r="AK9" s="115"/>
    </row>
    <row r="10" spans="1:37" ht="44.25" customHeight="1">
      <c r="D10" s="58">
        <f>MAX(D12:D99)</f>
        <v>0</v>
      </c>
      <c r="E10" s="59"/>
      <c r="F10" s="60"/>
      <c r="G10" s="59"/>
      <c r="H10" s="59"/>
      <c r="I10" s="56"/>
      <c r="J10" s="56"/>
      <c r="K10" s="59">
        <f>SUM(K12:K61)</f>
        <v>177</v>
      </c>
      <c r="L10" s="56"/>
      <c r="M10" s="61">
        <f>SUM(M12:M98)</f>
        <v>98916.1</v>
      </c>
      <c r="N10" s="62">
        <f>SUM(M12:M99)</f>
        <v>98916.1</v>
      </c>
      <c r="O10" s="53"/>
      <c r="P10" s="53"/>
      <c r="Q10" s="53"/>
      <c r="R10" s="53"/>
      <c r="S10" s="53"/>
      <c r="T10" s="62">
        <f>SUM(T12:T98)</f>
        <v>121726.93</v>
      </c>
      <c r="U10" s="63">
        <f>SUM(T12:T99)</f>
        <v>121726.93</v>
      </c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spans="1:37" s="140" customFormat="1" ht="15" customHeight="1">
      <c r="A11" s="128"/>
      <c r="B11" s="129"/>
      <c r="C11" s="130"/>
      <c r="D11" s="131"/>
      <c r="E11" s="132"/>
      <c r="F11" s="190" t="s">
        <v>16</v>
      </c>
      <c r="G11" s="190"/>
      <c r="H11" s="190"/>
      <c r="I11" s="190"/>
      <c r="J11" s="190"/>
      <c r="K11" s="190"/>
      <c r="L11" s="133">
        <f>SUM(M12:N61)</f>
        <v>98916.1</v>
      </c>
      <c r="M11" s="134"/>
      <c r="N11" s="135"/>
      <c r="O11" s="136"/>
      <c r="P11" s="135"/>
      <c r="Q11" s="136"/>
      <c r="R11" s="135"/>
      <c r="S11" s="135"/>
      <c r="T11" s="135"/>
      <c r="U11" s="137"/>
      <c r="V11" s="130"/>
      <c r="W11" s="130"/>
      <c r="X11" s="135"/>
      <c r="Y11" s="135"/>
      <c r="Z11" s="135"/>
      <c r="AA11" s="135"/>
      <c r="AB11" s="135"/>
      <c r="AC11" s="135"/>
      <c r="AD11" s="138"/>
      <c r="AE11" s="138"/>
      <c r="AF11" s="130"/>
      <c r="AG11" s="139"/>
      <c r="AH11" s="139"/>
      <c r="AI11" s="139"/>
      <c r="AJ11" s="139"/>
      <c r="AK11" s="139"/>
    </row>
    <row r="12" spans="1:37" s="32" customFormat="1" ht="15">
      <c r="A12" s="29"/>
      <c r="B12" s="53"/>
      <c r="C12" s="29" t="str">
        <f t="shared" ref="C12:C17" ca="1" si="0">IF(B12="OK",10,IF(AND(B12&lt;&gt;"OK",B12&lt;&gt;""),ROUND(_xlfn.DAYS(B12,TODAY())+7,0),""))</f>
        <v/>
      </c>
      <c r="D12" s="70"/>
      <c r="E12" s="65"/>
      <c r="F12" s="184" t="s">
        <v>117</v>
      </c>
      <c r="G12" s="185">
        <f>SUM(M13:M19)</f>
        <v>41820.9</v>
      </c>
      <c r="H12" s="72"/>
      <c r="I12" s="73"/>
      <c r="J12" s="73"/>
      <c r="K12" s="74"/>
      <c r="L12" s="39"/>
      <c r="M12" s="61"/>
      <c r="N12" s="61"/>
      <c r="O12" s="68"/>
      <c r="P12" s="61"/>
      <c r="Q12" s="78">
        <f>R12/G12</f>
        <v>1.2215464038315771</v>
      </c>
      <c r="R12" s="185">
        <f>SUM(T13:T19)</f>
        <v>51086.170000000006</v>
      </c>
      <c r="S12" s="61"/>
      <c r="T12" s="61"/>
      <c r="U12" s="62"/>
      <c r="V12" s="29"/>
      <c r="W12" s="29"/>
      <c r="X12" s="61"/>
      <c r="Y12" s="61"/>
      <c r="Z12" s="61"/>
      <c r="AA12" s="61"/>
      <c r="AB12" s="61"/>
      <c r="AC12" s="61"/>
      <c r="AD12" s="61"/>
      <c r="AE12" s="61"/>
      <c r="AF12" s="29"/>
      <c r="AG12" s="75"/>
      <c r="AH12" s="75"/>
      <c r="AI12" s="75"/>
      <c r="AJ12" s="75"/>
      <c r="AK12" s="75"/>
    </row>
    <row r="13" spans="1:37" s="32" customFormat="1" ht="12.75">
      <c r="A13" s="29"/>
      <c r="B13" s="53"/>
      <c r="C13" s="29" t="str">
        <f t="shared" ca="1" si="0"/>
        <v/>
      </c>
      <c r="D13" s="70"/>
      <c r="E13" s="65" t="s">
        <v>27</v>
      </c>
      <c r="F13" s="71" t="s">
        <v>115</v>
      </c>
      <c r="G13" s="72"/>
      <c r="H13" s="72">
        <v>2</v>
      </c>
      <c r="I13" s="73">
        <v>1</v>
      </c>
      <c r="J13" s="73"/>
      <c r="K13" s="74">
        <f t="shared" ref="K13:K17" si="1">IF(J13&lt;&gt;"",I13*H13*2,I13*H13)</f>
        <v>2</v>
      </c>
      <c r="L13" s="39">
        <v>258</v>
      </c>
      <c r="M13" s="61">
        <f t="shared" ref="M13:M17" si="2">L13*I13*H13</f>
        <v>516</v>
      </c>
      <c r="N13" s="61"/>
      <c r="O13" s="68">
        <v>30</v>
      </c>
      <c r="P13" s="61"/>
      <c r="Q13" s="68"/>
      <c r="R13" s="61"/>
      <c r="S13" s="61" t="s">
        <v>5</v>
      </c>
      <c r="T13" s="61">
        <f>M13*(100+O13)/100</f>
        <v>670.8</v>
      </c>
      <c r="U13" s="62"/>
      <c r="V13" s="29"/>
      <c r="W13" s="29"/>
      <c r="X13" s="61" t="str">
        <f t="shared" ref="X13:X60" si="3">IF($E13=X$7,$M13,"")</f>
        <v/>
      </c>
      <c r="Y13" s="61" t="str">
        <f>IF($E13=X$7,$T13,"")</f>
        <v/>
      </c>
      <c r="Z13" s="61">
        <f t="shared" ref="Z13:Z60" si="4">IF($E13=Z$7,$M13,"")</f>
        <v>516</v>
      </c>
      <c r="AA13" s="61">
        <f>IF($E13=Z$7,$T13,"")</f>
        <v>670.8</v>
      </c>
      <c r="AB13" s="61" t="str">
        <f t="shared" ref="AB13:AB60" si="5">IF($E13=AB$7,$M13,"")</f>
        <v/>
      </c>
      <c r="AC13" s="61" t="str">
        <f>IF($E13=AB$7,$T13,"")</f>
        <v/>
      </c>
      <c r="AD13" s="61" t="str">
        <f>IF(E13=AD$7,M13,"")</f>
        <v/>
      </c>
      <c r="AE13" s="61" t="str">
        <f>IF(E13=AD$7,T13,"")</f>
        <v/>
      </c>
      <c r="AF13" s="29"/>
      <c r="AG13" s="75">
        <f t="shared" ref="AG13:AK19" si="6">IF($A13=AG$7,$T13,0)</f>
        <v>0</v>
      </c>
      <c r="AH13" s="75">
        <f t="shared" si="6"/>
        <v>0</v>
      </c>
      <c r="AI13" s="75">
        <f t="shared" si="6"/>
        <v>0</v>
      </c>
      <c r="AJ13" s="75">
        <f t="shared" si="6"/>
        <v>0</v>
      </c>
      <c r="AK13" s="75">
        <f t="shared" si="6"/>
        <v>0</v>
      </c>
    </row>
    <row r="14" spans="1:37" s="32" customFormat="1" ht="12.75">
      <c r="A14" s="29"/>
      <c r="B14" s="53"/>
      <c r="C14" s="29" t="str">
        <f t="shared" ref="C14" ca="1" si="7">IF(B14="OK",10,IF(AND(B14&lt;&gt;"OK",B14&lt;&gt;""),ROUND(_xlfn.DAYS(B14,TODAY())+7,0),""))</f>
        <v/>
      </c>
      <c r="D14" s="70"/>
      <c r="E14" s="65" t="s">
        <v>29</v>
      </c>
      <c r="F14" s="194" t="s">
        <v>112</v>
      </c>
      <c r="G14" s="195"/>
      <c r="H14" s="195">
        <v>1</v>
      </c>
      <c r="I14" s="196">
        <v>1</v>
      </c>
      <c r="J14" s="196"/>
      <c r="K14" s="197">
        <f t="shared" ref="K14" si="8">IF(J14&lt;&gt;"",I14*H14*2,I14*H14)</f>
        <v>1</v>
      </c>
      <c r="L14" s="198">
        <v>32810</v>
      </c>
      <c r="M14" s="61">
        <f t="shared" ref="M14" si="9">L14*I14*H14</f>
        <v>32810</v>
      </c>
      <c r="N14" s="199"/>
      <c r="O14" s="200">
        <v>20</v>
      </c>
      <c r="P14" s="61"/>
      <c r="Q14" s="68"/>
      <c r="R14" s="61"/>
      <c r="S14" s="61" t="s">
        <v>5</v>
      </c>
      <c r="T14" s="61">
        <f>M14*(100+O14)/100</f>
        <v>39372</v>
      </c>
      <c r="U14" s="62"/>
      <c r="V14" s="29"/>
      <c r="W14" s="29"/>
      <c r="X14" s="61" t="str">
        <f>IF($E14=X$7,$M14,"")</f>
        <v/>
      </c>
      <c r="Y14" s="61" t="str">
        <f>IF($E14=X$7,$T14,"")</f>
        <v/>
      </c>
      <c r="Z14" s="61" t="str">
        <f>IF($E14=Z$7,$M14,"")</f>
        <v/>
      </c>
      <c r="AA14" s="61" t="str">
        <f>IF($E14=Z$7,$T14,"")</f>
        <v/>
      </c>
      <c r="AB14" s="61" t="str">
        <f>IF($E14=AB$7,$M14,"")</f>
        <v/>
      </c>
      <c r="AC14" s="61" t="str">
        <f>IF($E14=AB$7,$T14,"")</f>
        <v/>
      </c>
      <c r="AD14" s="61">
        <f>IF(E14=AD$7,M14,"")</f>
        <v>32810</v>
      </c>
      <c r="AE14" s="61">
        <f>IF(E14=AD$7,T14,"")</f>
        <v>39372</v>
      </c>
      <c r="AF14" s="29"/>
      <c r="AG14" s="75">
        <f>IF($A14=AG$7,$T14,0)</f>
        <v>0</v>
      </c>
      <c r="AH14" s="75">
        <f>IF($A14=AH$7,$T14,0)</f>
        <v>0</v>
      </c>
      <c r="AI14" s="75">
        <f>IF($A14=AI$7,$T14,0)</f>
        <v>0</v>
      </c>
      <c r="AJ14" s="75">
        <f>IF($A14=AJ$7,$T14,0)</f>
        <v>0</v>
      </c>
      <c r="AK14" s="75">
        <f>IF($A14=AK$7,$T14,0)</f>
        <v>0</v>
      </c>
    </row>
    <row r="15" spans="1:37" s="32" customFormat="1" ht="12.75">
      <c r="A15" s="29"/>
      <c r="B15" s="53"/>
      <c r="C15" s="29" t="str">
        <f t="shared" ca="1" si="0"/>
        <v/>
      </c>
      <c r="D15" s="70"/>
      <c r="E15" s="65" t="s">
        <v>27</v>
      </c>
      <c r="F15" s="71" t="s">
        <v>114</v>
      </c>
      <c r="G15" s="72"/>
      <c r="H15" s="72">
        <v>2</v>
      </c>
      <c r="I15" s="73">
        <v>1</v>
      </c>
      <c r="J15" s="73"/>
      <c r="K15" s="74">
        <f t="shared" si="1"/>
        <v>2</v>
      </c>
      <c r="L15" s="39">
        <v>258</v>
      </c>
      <c r="M15" s="61">
        <f t="shared" si="2"/>
        <v>516</v>
      </c>
      <c r="N15" s="61"/>
      <c r="O15" s="68">
        <v>30</v>
      </c>
      <c r="P15" s="61"/>
      <c r="Q15" s="68"/>
      <c r="R15" s="61"/>
      <c r="S15" s="61" t="s">
        <v>5</v>
      </c>
      <c r="T15" s="61">
        <f>M15*(100+O15)/100</f>
        <v>670.8</v>
      </c>
      <c r="U15" s="62"/>
      <c r="V15" s="29"/>
      <c r="W15" s="29"/>
      <c r="X15" s="61" t="str">
        <f t="shared" si="3"/>
        <v/>
      </c>
      <c r="Y15" s="61" t="str">
        <f>IF($E15=X$7,$T15,"")</f>
        <v/>
      </c>
      <c r="Z15" s="61">
        <f t="shared" si="4"/>
        <v>516</v>
      </c>
      <c r="AA15" s="61">
        <f>IF($E15=Z$7,$T15,"")</f>
        <v>670.8</v>
      </c>
      <c r="AB15" s="61" t="str">
        <f t="shared" si="5"/>
        <v/>
      </c>
      <c r="AC15" s="61" t="str">
        <f>IF($E15=AB$7,$T15,"")</f>
        <v/>
      </c>
      <c r="AD15" s="61" t="str">
        <f>IF(E15=AD$7,M15,"")</f>
        <v/>
      </c>
      <c r="AE15" s="61" t="str">
        <f>IF(E15=AD$7,T15,"")</f>
        <v/>
      </c>
      <c r="AF15" s="29"/>
      <c r="AG15" s="75">
        <f t="shared" si="6"/>
        <v>0</v>
      </c>
      <c r="AH15" s="75">
        <f t="shared" si="6"/>
        <v>0</v>
      </c>
      <c r="AI15" s="75">
        <f t="shared" si="6"/>
        <v>0</v>
      </c>
      <c r="AJ15" s="75">
        <f t="shared" si="6"/>
        <v>0</v>
      </c>
      <c r="AK15" s="75">
        <f t="shared" si="6"/>
        <v>0</v>
      </c>
    </row>
    <row r="16" spans="1:37" s="32" customFormat="1" ht="12.75">
      <c r="A16" s="29"/>
      <c r="B16" s="53"/>
      <c r="C16" s="29" t="str">
        <f t="shared" ca="1" si="0"/>
        <v/>
      </c>
      <c r="D16" s="70"/>
      <c r="E16" s="65" t="s">
        <v>27</v>
      </c>
      <c r="F16" s="71" t="s">
        <v>109</v>
      </c>
      <c r="G16" s="72"/>
      <c r="H16" s="72">
        <v>5</v>
      </c>
      <c r="I16" s="73">
        <v>1</v>
      </c>
      <c r="J16" s="73"/>
      <c r="K16" s="74">
        <f t="shared" si="1"/>
        <v>5</v>
      </c>
      <c r="L16" s="39">
        <v>258</v>
      </c>
      <c r="M16" s="61">
        <f t="shared" si="2"/>
        <v>1290</v>
      </c>
      <c r="N16" s="61"/>
      <c r="O16" s="68">
        <f>IF(E16&lt;&gt;AD$7,30,25)</f>
        <v>30</v>
      </c>
      <c r="P16" s="61"/>
      <c r="Q16" s="68"/>
      <c r="R16" s="61"/>
      <c r="S16" s="61" t="s">
        <v>5</v>
      </c>
      <c r="T16" s="61">
        <f>M16*(100+O16)/100</f>
        <v>1677</v>
      </c>
      <c r="U16" s="62"/>
      <c r="V16" s="29"/>
      <c r="W16" s="29"/>
      <c r="X16" s="61" t="str">
        <f t="shared" si="3"/>
        <v/>
      </c>
      <c r="Y16" s="61" t="str">
        <f>IF($E16=X$7,$T16,"")</f>
        <v/>
      </c>
      <c r="Z16" s="61">
        <f t="shared" si="4"/>
        <v>1290</v>
      </c>
      <c r="AA16" s="61">
        <f>IF($E16=Z$7,$T16,"")</f>
        <v>1677</v>
      </c>
      <c r="AB16" s="61" t="str">
        <f t="shared" si="5"/>
        <v/>
      </c>
      <c r="AC16" s="61" t="str">
        <f>IF($E16=AB$7,$T16,"")</f>
        <v/>
      </c>
      <c r="AD16" s="61" t="str">
        <f>IF(E16=AD$7,M16,"")</f>
        <v/>
      </c>
      <c r="AE16" s="61" t="str">
        <f>IF(E16=AD$7,T16,"")</f>
        <v/>
      </c>
      <c r="AF16" s="29"/>
      <c r="AG16" s="75">
        <f t="shared" si="6"/>
        <v>0</v>
      </c>
      <c r="AH16" s="75">
        <f t="shared" si="6"/>
        <v>0</v>
      </c>
      <c r="AI16" s="75">
        <f t="shared" si="6"/>
        <v>0</v>
      </c>
      <c r="AJ16" s="75">
        <f t="shared" si="6"/>
        <v>0</v>
      </c>
      <c r="AK16" s="75">
        <f t="shared" si="6"/>
        <v>0</v>
      </c>
    </row>
    <row r="17" spans="1:37" s="32" customFormat="1" ht="12.75">
      <c r="A17" s="29"/>
      <c r="B17" s="53"/>
      <c r="C17" s="29" t="str">
        <f t="shared" ca="1" si="0"/>
        <v/>
      </c>
      <c r="D17" s="70"/>
      <c r="E17" s="65" t="s">
        <v>27</v>
      </c>
      <c r="F17" s="71" t="s">
        <v>111</v>
      </c>
      <c r="G17" s="72"/>
      <c r="H17" s="72">
        <v>3</v>
      </c>
      <c r="I17" s="73">
        <v>1</v>
      </c>
      <c r="J17" s="73"/>
      <c r="K17" s="74">
        <f t="shared" si="1"/>
        <v>3</v>
      </c>
      <c r="L17" s="39">
        <v>258</v>
      </c>
      <c r="M17" s="61">
        <f t="shared" si="2"/>
        <v>774</v>
      </c>
      <c r="N17" s="61"/>
      <c r="O17" s="68">
        <f>IF(E17&lt;&gt;AD$7,30,25)</f>
        <v>30</v>
      </c>
      <c r="P17" s="61"/>
      <c r="Q17" s="68"/>
      <c r="R17" s="61"/>
      <c r="S17" s="61" t="s">
        <v>5</v>
      </c>
      <c r="T17" s="61">
        <f>M17*(100+O17)/100</f>
        <v>1006.2</v>
      </c>
      <c r="U17" s="62"/>
      <c r="V17" s="29"/>
      <c r="W17" s="29"/>
      <c r="X17" s="61" t="str">
        <f t="shared" si="3"/>
        <v/>
      </c>
      <c r="Y17" s="61" t="str">
        <f>IF($E17=X$7,$T17,"")</f>
        <v/>
      </c>
      <c r="Z17" s="61">
        <f t="shared" si="4"/>
        <v>774</v>
      </c>
      <c r="AA17" s="61">
        <f>IF($E17=Z$7,$T17,"")</f>
        <v>1006.2</v>
      </c>
      <c r="AB17" s="61" t="str">
        <f t="shared" si="5"/>
        <v/>
      </c>
      <c r="AC17" s="61" t="str">
        <f>IF($E17=AB$7,$T17,"")</f>
        <v/>
      </c>
      <c r="AD17" s="61" t="str">
        <f>IF(E17=AD$7,M17,"")</f>
        <v/>
      </c>
      <c r="AE17" s="61" t="str">
        <f>IF(E17=AD$7,T17,"")</f>
        <v/>
      </c>
      <c r="AF17" s="29"/>
      <c r="AG17" s="75">
        <f t="shared" si="6"/>
        <v>0</v>
      </c>
      <c r="AH17" s="75">
        <f t="shared" si="6"/>
        <v>0</v>
      </c>
      <c r="AI17" s="75">
        <f t="shared" si="6"/>
        <v>0</v>
      </c>
      <c r="AJ17" s="75">
        <f t="shared" si="6"/>
        <v>0</v>
      </c>
      <c r="AK17" s="75">
        <f t="shared" si="6"/>
        <v>0</v>
      </c>
    </row>
    <row r="18" spans="1:37" s="32" customFormat="1" ht="12.75">
      <c r="A18" s="29"/>
      <c r="B18" s="53"/>
      <c r="C18" s="29" t="str">
        <f ca="1">IF(B18="OK",10,IF(AND(B18&lt;&gt;"OK",B18&lt;&gt;""),ROUND(_xlfn.DAYS(B18,TODAY())+7,0),""))</f>
        <v/>
      </c>
      <c r="D18" s="70"/>
      <c r="E18" s="65" t="s">
        <v>27</v>
      </c>
      <c r="F18" s="71" t="s">
        <v>105</v>
      </c>
      <c r="G18" s="72"/>
      <c r="H18" s="72">
        <v>2</v>
      </c>
      <c r="I18" s="73">
        <v>1</v>
      </c>
      <c r="J18" s="73"/>
      <c r="K18" s="74">
        <f>IF(J18&lt;&gt;"",I18*H18*2,I18*H18)</f>
        <v>2</v>
      </c>
      <c r="L18" s="39">
        <v>230</v>
      </c>
      <c r="M18" s="61">
        <f>L18*I18*H18</f>
        <v>460</v>
      </c>
      <c r="N18" s="61"/>
      <c r="O18" s="68">
        <f>IF(E18&lt;&gt;AD$7,30,25)</f>
        <v>30</v>
      </c>
      <c r="P18" s="61"/>
      <c r="Q18" s="68"/>
      <c r="R18" s="61"/>
      <c r="S18" s="61" t="s">
        <v>5</v>
      </c>
      <c r="T18" s="61">
        <f>M18*(100+O18)/100</f>
        <v>598</v>
      </c>
      <c r="U18" s="62"/>
      <c r="V18" s="29"/>
      <c r="W18" s="29"/>
      <c r="X18" s="61" t="str">
        <f>IF($E18=X$7,$M18,"")</f>
        <v/>
      </c>
      <c r="Y18" s="61" t="str">
        <f>IF($E18=X$7,$T18,"")</f>
        <v/>
      </c>
      <c r="Z18" s="61">
        <f>IF($E18=Z$7,$M18,"")</f>
        <v>460</v>
      </c>
      <c r="AA18" s="61">
        <f>IF($E18=Z$7,$T18,"")</f>
        <v>598</v>
      </c>
      <c r="AB18" s="61" t="str">
        <f>IF($E18=AB$7,$M18,"")</f>
        <v/>
      </c>
      <c r="AC18" s="61" t="str">
        <f>IF($E18=AB$7,$T18,"")</f>
        <v/>
      </c>
      <c r="AD18" s="61" t="str">
        <f>IF(E18=AD$7,M18,"")</f>
        <v/>
      </c>
      <c r="AE18" s="61" t="str">
        <f>IF(E18=AD$7,T18,"")</f>
        <v/>
      </c>
      <c r="AF18" s="29"/>
      <c r="AG18" s="75">
        <f t="shared" si="6"/>
        <v>0</v>
      </c>
      <c r="AH18" s="75">
        <f t="shared" si="6"/>
        <v>0</v>
      </c>
      <c r="AI18" s="75">
        <f t="shared" si="6"/>
        <v>0</v>
      </c>
      <c r="AJ18" s="75">
        <f t="shared" si="6"/>
        <v>0</v>
      </c>
      <c r="AK18" s="75">
        <f t="shared" si="6"/>
        <v>0</v>
      </c>
    </row>
    <row r="19" spans="1:37" s="30" customFormat="1" ht="15" customHeight="1">
      <c r="A19" s="29"/>
      <c r="B19" s="76"/>
      <c r="C19" s="30" t="str">
        <f t="shared" ref="C19" ca="1" si="10">IF(B19="OK",10,IF(AND(B19&lt;&gt;"OK",B19&lt;&gt;""),ROUND(_xlfn.DAYS(B19,TODAY())+7,0),""))</f>
        <v/>
      </c>
      <c r="D19" s="77"/>
      <c r="E19" s="65" t="s">
        <v>27</v>
      </c>
      <c r="F19" s="71" t="s">
        <v>25</v>
      </c>
      <c r="G19" s="29"/>
      <c r="H19" s="29"/>
      <c r="I19" s="29"/>
      <c r="J19" s="29"/>
      <c r="K19" s="78">
        <v>15</v>
      </c>
      <c r="L19" s="79"/>
      <c r="M19" s="79">
        <f>SUM(M13:M18)*K19/100</f>
        <v>5454.9</v>
      </c>
      <c r="N19" s="61"/>
      <c r="O19" s="68">
        <f>IF(E19&lt;&gt;AD$7,30,25)</f>
        <v>30</v>
      </c>
      <c r="P19" s="61"/>
      <c r="Q19" s="68"/>
      <c r="R19" s="61"/>
      <c r="S19" s="61" t="s">
        <v>5</v>
      </c>
      <c r="T19" s="61">
        <f>M19*(100+O19)/100</f>
        <v>7091.37</v>
      </c>
      <c r="U19" s="63"/>
      <c r="X19" s="61" t="str">
        <f t="shared" si="3"/>
        <v/>
      </c>
      <c r="Y19" s="61" t="str">
        <f>IF($E19=X$7,$T19,"")</f>
        <v/>
      </c>
      <c r="Z19" s="61">
        <f t="shared" si="4"/>
        <v>5454.9</v>
      </c>
      <c r="AA19" s="61">
        <f>IF($E19=Z$7,$T19,"")</f>
        <v>7091.37</v>
      </c>
      <c r="AB19" s="61" t="str">
        <f t="shared" si="5"/>
        <v/>
      </c>
      <c r="AC19" s="61" t="str">
        <f>IF($E19=AB$7,$T19,"")</f>
        <v/>
      </c>
      <c r="AD19" s="69" t="str">
        <f>IF(E19=AD$7,M19,"")</f>
        <v/>
      </c>
      <c r="AE19" s="69" t="str">
        <f>IF(E19=AD$7,T19,"")</f>
        <v/>
      </c>
      <c r="AG19" s="57">
        <f t="shared" si="6"/>
        <v>0</v>
      </c>
      <c r="AH19" s="57">
        <f t="shared" si="6"/>
        <v>0</v>
      </c>
      <c r="AI19" s="57">
        <f t="shared" si="6"/>
        <v>0</v>
      </c>
      <c r="AJ19" s="57">
        <f t="shared" si="6"/>
        <v>0</v>
      </c>
      <c r="AK19" s="57">
        <f t="shared" si="6"/>
        <v>0</v>
      </c>
    </row>
    <row r="20" spans="1:37" s="32" customFormat="1" ht="15">
      <c r="A20" s="29"/>
      <c r="B20" s="53"/>
      <c r="C20" s="29" t="str">
        <f t="shared" ref="C20:C26" ca="1" si="11">IF(B20="OK",10,IF(AND(B20&lt;&gt;"OK",B20&lt;&gt;""),ROUND(_xlfn.DAYS(B20,TODAY())+7,0),""))</f>
        <v/>
      </c>
      <c r="D20" s="70"/>
      <c r="E20" s="65"/>
      <c r="F20" s="184" t="s">
        <v>118</v>
      </c>
      <c r="G20" s="185">
        <f>SUM(M21:M25)</f>
        <v>2309.1999999999998</v>
      </c>
      <c r="H20" s="72"/>
      <c r="I20" s="73"/>
      <c r="J20" s="73"/>
      <c r="K20" s="74"/>
      <c r="L20" s="39"/>
      <c r="M20" s="61"/>
      <c r="N20" s="61"/>
      <c r="O20" s="68"/>
      <c r="P20" s="61"/>
      <c r="Q20" s="78">
        <f>R20/G20</f>
        <v>1.2999999999999998</v>
      </c>
      <c r="R20" s="185">
        <f>SUM(T21:T25)</f>
        <v>3001.9599999999996</v>
      </c>
      <c r="S20" s="61"/>
      <c r="T20" s="61"/>
      <c r="U20" s="62"/>
      <c r="V20" s="29"/>
      <c r="W20" s="29"/>
      <c r="X20" s="61"/>
      <c r="Y20" s="61"/>
      <c r="Z20" s="61"/>
      <c r="AA20" s="61"/>
      <c r="AB20" s="61"/>
      <c r="AC20" s="61"/>
      <c r="AD20" s="61"/>
      <c r="AE20" s="61"/>
      <c r="AF20" s="29"/>
      <c r="AG20" s="75"/>
      <c r="AH20" s="75"/>
      <c r="AI20" s="75"/>
      <c r="AJ20" s="75"/>
      <c r="AK20" s="75"/>
    </row>
    <row r="21" spans="1:37" s="32" customFormat="1" ht="12.75">
      <c r="A21" s="29"/>
      <c r="B21" s="53"/>
      <c r="C21" s="29" t="str">
        <f t="shared" ca="1" si="11"/>
        <v/>
      </c>
      <c r="D21" s="70"/>
      <c r="E21" s="65" t="s">
        <v>27</v>
      </c>
      <c r="F21" s="71" t="s">
        <v>110</v>
      </c>
      <c r="G21" s="72"/>
      <c r="H21" s="72">
        <v>1</v>
      </c>
      <c r="I21" s="73">
        <v>1</v>
      </c>
      <c r="J21" s="73"/>
      <c r="K21" s="74">
        <f t="shared" ref="K21:K23" si="12">IF(J21&lt;&gt;"",I21*H21*2,I21*H21)</f>
        <v>1</v>
      </c>
      <c r="L21" s="39">
        <v>258</v>
      </c>
      <c r="M21" s="61">
        <f t="shared" ref="M21:M23" si="13">L21*I21*H21</f>
        <v>258</v>
      </c>
      <c r="N21" s="61"/>
      <c r="O21" s="68">
        <v>30</v>
      </c>
      <c r="P21" s="61"/>
      <c r="Q21" s="68"/>
      <c r="R21" s="61"/>
      <c r="S21" s="61" t="s">
        <v>5</v>
      </c>
      <c r="T21" s="61">
        <f>M21*(100+O21)/100</f>
        <v>335.4</v>
      </c>
      <c r="U21" s="62"/>
      <c r="V21" s="29"/>
      <c r="W21" s="29"/>
      <c r="X21" s="61" t="str">
        <f t="shared" si="3"/>
        <v/>
      </c>
      <c r="Y21" s="61" t="str">
        <f>IF($E21=X$7,$T21,"")</f>
        <v/>
      </c>
      <c r="Z21" s="61">
        <f t="shared" si="4"/>
        <v>258</v>
      </c>
      <c r="AA21" s="61">
        <f>IF($E21=Z$7,$T21,"")</f>
        <v>335.4</v>
      </c>
      <c r="AB21" s="61" t="str">
        <f t="shared" si="5"/>
        <v/>
      </c>
      <c r="AC21" s="61" t="str">
        <f>IF($E21=AB$7,$T21,"")</f>
        <v/>
      </c>
      <c r="AD21" s="61" t="str">
        <f>IF(E21=AD$7,M21,"")</f>
        <v/>
      </c>
      <c r="AE21" s="61" t="str">
        <f>IF(E21=AD$7,T21,"")</f>
        <v/>
      </c>
      <c r="AF21" s="29"/>
      <c r="AG21" s="75">
        <f t="shared" ref="AG21:AK25" si="14">IF($A21=AG$7,$T21,0)</f>
        <v>0</v>
      </c>
      <c r="AH21" s="75">
        <f t="shared" si="14"/>
        <v>0</v>
      </c>
      <c r="AI21" s="75">
        <f t="shared" si="14"/>
        <v>0</v>
      </c>
      <c r="AJ21" s="75">
        <f t="shared" si="14"/>
        <v>0</v>
      </c>
      <c r="AK21" s="75">
        <f t="shared" si="14"/>
        <v>0</v>
      </c>
    </row>
    <row r="22" spans="1:37" s="32" customFormat="1" ht="12.75">
      <c r="A22" s="29"/>
      <c r="B22" s="53"/>
      <c r="C22" s="29" t="str">
        <f t="shared" ca="1" si="11"/>
        <v/>
      </c>
      <c r="D22" s="70"/>
      <c r="E22" s="65" t="s">
        <v>27</v>
      </c>
      <c r="F22" s="71" t="s">
        <v>109</v>
      </c>
      <c r="G22" s="72"/>
      <c r="H22" s="72">
        <v>3</v>
      </c>
      <c r="I22" s="73">
        <v>1</v>
      </c>
      <c r="J22" s="73"/>
      <c r="K22" s="74">
        <f t="shared" si="12"/>
        <v>3</v>
      </c>
      <c r="L22" s="39">
        <v>258</v>
      </c>
      <c r="M22" s="61">
        <f t="shared" si="13"/>
        <v>774</v>
      </c>
      <c r="N22" s="61"/>
      <c r="O22" s="68">
        <f>IF(E22&lt;&gt;AD$7,30,25)</f>
        <v>30</v>
      </c>
      <c r="P22" s="61"/>
      <c r="Q22" s="68"/>
      <c r="R22" s="61"/>
      <c r="S22" s="61" t="s">
        <v>5</v>
      </c>
      <c r="T22" s="61">
        <f>M22*(100+O22)/100</f>
        <v>1006.2</v>
      </c>
      <c r="U22" s="62"/>
      <c r="V22" s="29"/>
      <c r="W22" s="29"/>
      <c r="X22" s="61" t="str">
        <f t="shared" si="3"/>
        <v/>
      </c>
      <c r="Y22" s="61" t="str">
        <f>IF($E22=X$7,$T22,"")</f>
        <v/>
      </c>
      <c r="Z22" s="61">
        <f t="shared" si="4"/>
        <v>774</v>
      </c>
      <c r="AA22" s="61">
        <f>IF($E22=Z$7,$T22,"")</f>
        <v>1006.2</v>
      </c>
      <c r="AB22" s="61" t="str">
        <f t="shared" si="5"/>
        <v/>
      </c>
      <c r="AC22" s="61" t="str">
        <f>IF($E22=AB$7,$T22,"")</f>
        <v/>
      </c>
      <c r="AD22" s="61" t="str">
        <f>IF(E22=AD$7,M22,"")</f>
        <v/>
      </c>
      <c r="AE22" s="61" t="str">
        <f>IF(E22=AD$7,T22,"")</f>
        <v/>
      </c>
      <c r="AF22" s="29"/>
      <c r="AG22" s="75">
        <f t="shared" si="14"/>
        <v>0</v>
      </c>
      <c r="AH22" s="75">
        <f t="shared" si="14"/>
        <v>0</v>
      </c>
      <c r="AI22" s="75">
        <f t="shared" si="14"/>
        <v>0</v>
      </c>
      <c r="AJ22" s="75">
        <f t="shared" si="14"/>
        <v>0</v>
      </c>
      <c r="AK22" s="75">
        <f t="shared" si="14"/>
        <v>0</v>
      </c>
    </row>
    <row r="23" spans="1:37" s="32" customFormat="1" ht="12.75">
      <c r="A23" s="29"/>
      <c r="B23" s="53"/>
      <c r="C23" s="29" t="str">
        <f t="shared" ca="1" si="11"/>
        <v/>
      </c>
      <c r="D23" s="70"/>
      <c r="E23" s="65" t="s">
        <v>27</v>
      </c>
      <c r="F23" s="71" t="s">
        <v>111</v>
      </c>
      <c r="G23" s="72"/>
      <c r="H23" s="72">
        <v>2</v>
      </c>
      <c r="I23" s="73">
        <v>1</v>
      </c>
      <c r="J23" s="73"/>
      <c r="K23" s="74">
        <f t="shared" si="12"/>
        <v>2</v>
      </c>
      <c r="L23" s="39">
        <v>258</v>
      </c>
      <c r="M23" s="61">
        <f t="shared" si="13"/>
        <v>516</v>
      </c>
      <c r="N23" s="61"/>
      <c r="O23" s="68">
        <f>IF(E23&lt;&gt;AD$7,30,25)</f>
        <v>30</v>
      </c>
      <c r="P23" s="61"/>
      <c r="Q23" s="68"/>
      <c r="R23" s="61"/>
      <c r="S23" s="61" t="s">
        <v>5</v>
      </c>
      <c r="T23" s="61">
        <f>M23*(100+O23)/100</f>
        <v>670.8</v>
      </c>
      <c r="U23" s="62"/>
      <c r="V23" s="29"/>
      <c r="W23" s="29"/>
      <c r="X23" s="61" t="str">
        <f t="shared" si="3"/>
        <v/>
      </c>
      <c r="Y23" s="61" t="str">
        <f>IF($E23=X$7,$T23,"")</f>
        <v/>
      </c>
      <c r="Z23" s="61">
        <f t="shared" si="4"/>
        <v>516</v>
      </c>
      <c r="AA23" s="61">
        <f>IF($E23=Z$7,$T23,"")</f>
        <v>670.8</v>
      </c>
      <c r="AB23" s="61" t="str">
        <f t="shared" si="5"/>
        <v/>
      </c>
      <c r="AC23" s="61" t="str">
        <f>IF($E23=AB$7,$T23,"")</f>
        <v/>
      </c>
      <c r="AD23" s="61" t="str">
        <f>IF(E23=AD$7,M23,"")</f>
        <v/>
      </c>
      <c r="AE23" s="61" t="str">
        <f>IF(E23=AD$7,T23,"")</f>
        <v/>
      </c>
      <c r="AF23" s="29"/>
      <c r="AG23" s="75">
        <f t="shared" si="14"/>
        <v>0</v>
      </c>
      <c r="AH23" s="75">
        <f t="shared" si="14"/>
        <v>0</v>
      </c>
      <c r="AI23" s="75">
        <f t="shared" si="14"/>
        <v>0</v>
      </c>
      <c r="AJ23" s="75">
        <f t="shared" si="14"/>
        <v>0</v>
      </c>
      <c r="AK23" s="75">
        <f t="shared" si="14"/>
        <v>0</v>
      </c>
    </row>
    <row r="24" spans="1:37" s="32" customFormat="1" ht="12.75">
      <c r="A24" s="29"/>
      <c r="B24" s="53"/>
      <c r="C24" s="29" t="str">
        <f ca="1">IF(B24="OK",10,IF(AND(B24&lt;&gt;"OK",B24&lt;&gt;""),ROUND(_xlfn.DAYS(B24,TODAY())+7,0),""))</f>
        <v/>
      </c>
      <c r="D24" s="70"/>
      <c r="E24" s="65" t="s">
        <v>27</v>
      </c>
      <c r="F24" s="71" t="s">
        <v>105</v>
      </c>
      <c r="G24" s="72"/>
      <c r="H24" s="72">
        <v>2</v>
      </c>
      <c r="I24" s="73">
        <v>1</v>
      </c>
      <c r="J24" s="73"/>
      <c r="K24" s="74">
        <f>IF(J24&lt;&gt;"",I24*H24*2,I24*H24)</f>
        <v>2</v>
      </c>
      <c r="L24" s="39">
        <v>230</v>
      </c>
      <c r="M24" s="61">
        <f>L24*I24*H24</f>
        <v>460</v>
      </c>
      <c r="N24" s="61"/>
      <c r="O24" s="68">
        <f>IF(E24&lt;&gt;AD$7,30,25)</f>
        <v>30</v>
      </c>
      <c r="P24" s="61"/>
      <c r="Q24" s="68"/>
      <c r="R24" s="61"/>
      <c r="S24" s="61" t="s">
        <v>5</v>
      </c>
      <c r="T24" s="61">
        <f>M24*(100+O24)/100</f>
        <v>598</v>
      </c>
      <c r="U24" s="62"/>
      <c r="V24" s="29"/>
      <c r="W24" s="29"/>
      <c r="X24" s="61" t="str">
        <f>IF($E24=X$7,$M24,"")</f>
        <v/>
      </c>
      <c r="Y24" s="61" t="str">
        <f>IF($E24=X$7,$T24,"")</f>
        <v/>
      </c>
      <c r="Z24" s="61">
        <f>IF($E24=Z$7,$M24,"")</f>
        <v>460</v>
      </c>
      <c r="AA24" s="61">
        <f>IF($E24=Z$7,$T24,"")</f>
        <v>598</v>
      </c>
      <c r="AB24" s="61" t="str">
        <f>IF($E24=AB$7,$M24,"")</f>
        <v/>
      </c>
      <c r="AC24" s="61" t="str">
        <f>IF($E24=AB$7,$T24,"")</f>
        <v/>
      </c>
      <c r="AD24" s="61" t="str">
        <f>IF(E24=AD$7,M24,"")</f>
        <v/>
      </c>
      <c r="AE24" s="61" t="str">
        <f>IF(E24=AD$7,T24,"")</f>
        <v/>
      </c>
      <c r="AF24" s="29"/>
      <c r="AG24" s="75">
        <f t="shared" si="14"/>
        <v>0</v>
      </c>
      <c r="AH24" s="75">
        <f t="shared" si="14"/>
        <v>0</v>
      </c>
      <c r="AI24" s="75">
        <f t="shared" si="14"/>
        <v>0</v>
      </c>
      <c r="AJ24" s="75">
        <f t="shared" si="14"/>
        <v>0</v>
      </c>
      <c r="AK24" s="75">
        <f t="shared" si="14"/>
        <v>0</v>
      </c>
    </row>
    <row r="25" spans="1:37" s="30" customFormat="1" ht="15" customHeight="1">
      <c r="A25" s="29"/>
      <c r="B25" s="76"/>
      <c r="C25" s="30" t="str">
        <f t="shared" ref="C25" ca="1" si="15">IF(B25="OK",10,IF(AND(B25&lt;&gt;"OK",B25&lt;&gt;""),ROUND(_xlfn.DAYS(B25,TODAY())+7,0),""))</f>
        <v/>
      </c>
      <c r="D25" s="77"/>
      <c r="E25" s="65" t="s">
        <v>27</v>
      </c>
      <c r="F25" s="71" t="s">
        <v>25</v>
      </c>
      <c r="G25" s="29"/>
      <c r="H25" s="29"/>
      <c r="I25" s="29"/>
      <c r="J25" s="29"/>
      <c r="K25" s="78">
        <v>15</v>
      </c>
      <c r="L25" s="79"/>
      <c r="M25" s="79">
        <f>SUM(M21:M24)*K25/100</f>
        <v>301.2</v>
      </c>
      <c r="N25" s="61"/>
      <c r="O25" s="68">
        <f>IF(E25&lt;&gt;AD$7,30,25)</f>
        <v>30</v>
      </c>
      <c r="P25" s="61"/>
      <c r="Q25" s="68"/>
      <c r="R25" s="61"/>
      <c r="S25" s="61" t="s">
        <v>5</v>
      </c>
      <c r="T25" s="61">
        <f>M25*(100+O25)/100</f>
        <v>391.56</v>
      </c>
      <c r="U25" s="63"/>
      <c r="X25" s="61" t="str">
        <f t="shared" si="3"/>
        <v/>
      </c>
      <c r="Y25" s="61" t="str">
        <f>IF($E25=X$7,$T25,"")</f>
        <v/>
      </c>
      <c r="Z25" s="61">
        <f t="shared" si="4"/>
        <v>301.2</v>
      </c>
      <c r="AA25" s="61">
        <f>IF($E25=Z$7,$T25,"")</f>
        <v>391.56</v>
      </c>
      <c r="AB25" s="61" t="str">
        <f t="shared" si="5"/>
        <v/>
      </c>
      <c r="AC25" s="61" t="str">
        <f>IF($E25=AB$7,$T25,"")</f>
        <v/>
      </c>
      <c r="AD25" s="69" t="str">
        <f>IF(E25=AD$7,M25,"")</f>
        <v/>
      </c>
      <c r="AE25" s="69" t="str">
        <f>IF(E25=AD$7,T25,"")</f>
        <v/>
      </c>
      <c r="AG25" s="57">
        <f t="shared" si="14"/>
        <v>0</v>
      </c>
      <c r="AH25" s="57">
        <f t="shared" si="14"/>
        <v>0</v>
      </c>
      <c r="AI25" s="57">
        <f t="shared" si="14"/>
        <v>0</v>
      </c>
      <c r="AJ25" s="57">
        <f t="shared" si="14"/>
        <v>0</v>
      </c>
      <c r="AK25" s="57">
        <f t="shared" si="14"/>
        <v>0</v>
      </c>
    </row>
    <row r="26" spans="1:37" s="32" customFormat="1" ht="15">
      <c r="A26" s="29"/>
      <c r="B26" s="53"/>
      <c r="C26" s="29" t="str">
        <f t="shared" ca="1" si="11"/>
        <v/>
      </c>
      <c r="D26" s="70"/>
      <c r="E26" s="65"/>
      <c r="F26" s="184" t="s">
        <v>116</v>
      </c>
      <c r="G26" s="185">
        <f>SUM(M27:M38)</f>
        <v>16393.25</v>
      </c>
      <c r="H26" s="72"/>
      <c r="I26" s="73"/>
      <c r="J26" s="73"/>
      <c r="K26" s="74"/>
      <c r="L26" s="39"/>
      <c r="M26" s="61"/>
      <c r="N26" s="61"/>
      <c r="O26" s="68"/>
      <c r="P26" s="61"/>
      <c r="Q26" s="78">
        <f>R26/G26</f>
        <v>1.2388955820230889</v>
      </c>
      <c r="R26" s="185">
        <f>SUM(T27:T38)</f>
        <v>20309.525000000001</v>
      </c>
      <c r="S26" s="61"/>
      <c r="T26" s="61"/>
      <c r="U26" s="62"/>
      <c r="V26" s="29"/>
      <c r="W26" s="29"/>
      <c r="X26" s="61"/>
      <c r="Y26" s="61"/>
      <c r="Z26" s="61"/>
      <c r="AA26" s="61"/>
      <c r="AB26" s="61"/>
      <c r="AC26" s="61"/>
      <c r="AD26" s="61"/>
      <c r="AE26" s="61"/>
      <c r="AF26" s="29"/>
      <c r="AG26" s="75"/>
      <c r="AH26" s="75"/>
      <c r="AI26" s="75"/>
      <c r="AJ26" s="75"/>
      <c r="AK26" s="75"/>
    </row>
    <row r="27" spans="1:37" s="32" customFormat="1" ht="12.75">
      <c r="A27" s="29"/>
      <c r="B27" s="53"/>
      <c r="C27" s="29" t="str">
        <f t="shared" ref="C27:C29" ca="1" si="16">IF(B27="OK",10,IF(AND(B27&lt;&gt;"OK",B27&lt;&gt;""),ROUND(_xlfn.DAYS(B27,TODAY())+7,0),""))</f>
        <v/>
      </c>
      <c r="D27" s="70"/>
      <c r="E27" s="65" t="s">
        <v>27</v>
      </c>
      <c r="F27" s="71" t="s">
        <v>110</v>
      </c>
      <c r="G27" s="72"/>
      <c r="H27" s="72">
        <v>1</v>
      </c>
      <c r="I27" s="73">
        <v>1</v>
      </c>
      <c r="J27" s="73"/>
      <c r="K27" s="74">
        <f t="shared" ref="K27:K29" si="17">IF(J27&lt;&gt;"",I27*H27*2,I27*H27)</f>
        <v>1</v>
      </c>
      <c r="L27" s="39">
        <v>258</v>
      </c>
      <c r="M27" s="61">
        <f t="shared" ref="M27:M29" si="18">L27*I27*H27</f>
        <v>258</v>
      </c>
      <c r="N27" s="61"/>
      <c r="O27" s="68">
        <v>30</v>
      </c>
      <c r="P27" s="61"/>
      <c r="Q27" s="68"/>
      <c r="R27" s="61"/>
      <c r="S27" s="61" t="s">
        <v>5</v>
      </c>
      <c r="T27" s="61">
        <f>M27*(100+O27)/100</f>
        <v>335.4</v>
      </c>
      <c r="U27" s="62"/>
      <c r="V27" s="29"/>
      <c r="W27" s="29"/>
      <c r="X27" s="61" t="str">
        <f t="shared" si="3"/>
        <v/>
      </c>
      <c r="Y27" s="61" t="str">
        <f>IF($E27=X$7,$T27,"")</f>
        <v/>
      </c>
      <c r="Z27" s="61">
        <f t="shared" si="4"/>
        <v>258</v>
      </c>
      <c r="AA27" s="61">
        <f>IF($E27=Z$7,$T27,"")</f>
        <v>335.4</v>
      </c>
      <c r="AB27" s="61" t="str">
        <f t="shared" si="5"/>
        <v/>
      </c>
      <c r="AC27" s="61" t="str">
        <f>IF($E27=AB$7,$T27,"")</f>
        <v/>
      </c>
      <c r="AD27" s="61" t="str">
        <f>IF(E27=AD$7,M27,"")</f>
        <v/>
      </c>
      <c r="AE27" s="61" t="str">
        <f>IF(E27=AD$7,T27,"")</f>
        <v/>
      </c>
      <c r="AF27" s="29"/>
      <c r="AG27" s="75">
        <f t="shared" ref="AG27:AK31" si="19">IF($A27=AG$7,$T27,0)</f>
        <v>0</v>
      </c>
      <c r="AH27" s="75">
        <f t="shared" si="19"/>
        <v>0</v>
      </c>
      <c r="AI27" s="75">
        <f t="shared" si="19"/>
        <v>0</v>
      </c>
      <c r="AJ27" s="75">
        <f t="shared" si="19"/>
        <v>0</v>
      </c>
      <c r="AK27" s="75">
        <f t="shared" si="19"/>
        <v>0</v>
      </c>
    </row>
    <row r="28" spans="1:37" s="32" customFormat="1" ht="12.75">
      <c r="A28" s="29"/>
      <c r="B28" s="53"/>
      <c r="C28" s="29" t="str">
        <f t="shared" ca="1" si="16"/>
        <v/>
      </c>
      <c r="D28" s="70"/>
      <c r="E28" s="65" t="s">
        <v>29</v>
      </c>
      <c r="F28" s="194" t="s">
        <v>112</v>
      </c>
      <c r="G28" s="195"/>
      <c r="H28" s="195">
        <v>1</v>
      </c>
      <c r="I28" s="196">
        <v>1</v>
      </c>
      <c r="J28" s="196"/>
      <c r="K28" s="197">
        <f t="shared" si="17"/>
        <v>1</v>
      </c>
      <c r="L28" s="198">
        <v>6261</v>
      </c>
      <c r="M28" s="61">
        <f t="shared" si="18"/>
        <v>6261</v>
      </c>
      <c r="N28" s="199"/>
      <c r="O28" s="200">
        <v>20</v>
      </c>
      <c r="P28" s="61"/>
      <c r="Q28" s="68"/>
      <c r="R28" s="61"/>
      <c r="S28" s="61" t="s">
        <v>5</v>
      </c>
      <c r="T28" s="61">
        <f>M28*(100+O28)/100</f>
        <v>7513.2</v>
      </c>
      <c r="U28" s="62"/>
      <c r="V28" s="29"/>
      <c r="W28" s="29"/>
      <c r="X28" s="61" t="str">
        <f t="shared" si="3"/>
        <v/>
      </c>
      <c r="Y28" s="61" t="str">
        <f>IF($E28=X$7,$T28,"")</f>
        <v/>
      </c>
      <c r="Z28" s="61" t="str">
        <f t="shared" si="4"/>
        <v/>
      </c>
      <c r="AA28" s="61" t="str">
        <f>IF($E28=Z$7,$T28,"")</f>
        <v/>
      </c>
      <c r="AB28" s="61" t="str">
        <f t="shared" si="5"/>
        <v/>
      </c>
      <c r="AC28" s="61" t="str">
        <f>IF($E28=AB$7,$T28,"")</f>
        <v/>
      </c>
      <c r="AD28" s="61">
        <f>IF(E28=AD$7,M28,"")</f>
        <v>6261</v>
      </c>
      <c r="AE28" s="61">
        <f>IF(E28=AD$7,T28,"")</f>
        <v>7513.2</v>
      </c>
      <c r="AF28" s="29"/>
      <c r="AG28" s="75">
        <f t="shared" si="19"/>
        <v>0</v>
      </c>
      <c r="AH28" s="75">
        <f t="shared" si="19"/>
        <v>0</v>
      </c>
      <c r="AI28" s="75">
        <f t="shared" si="19"/>
        <v>0</v>
      </c>
      <c r="AJ28" s="75">
        <f t="shared" si="19"/>
        <v>0</v>
      </c>
      <c r="AK28" s="75">
        <f t="shared" si="19"/>
        <v>0</v>
      </c>
    </row>
    <row r="29" spans="1:37" s="32" customFormat="1" ht="12.75">
      <c r="A29" s="29"/>
      <c r="B29" s="53"/>
      <c r="C29" s="29" t="str">
        <f t="shared" ca="1" si="16"/>
        <v/>
      </c>
      <c r="D29" s="70"/>
      <c r="E29" s="65" t="s">
        <v>27</v>
      </c>
      <c r="F29" s="71" t="s">
        <v>113</v>
      </c>
      <c r="G29" s="72"/>
      <c r="H29" s="72">
        <v>5</v>
      </c>
      <c r="I29" s="73">
        <v>1</v>
      </c>
      <c r="J29" s="73"/>
      <c r="K29" s="74">
        <f t="shared" si="17"/>
        <v>5</v>
      </c>
      <c r="L29" s="39">
        <v>400</v>
      </c>
      <c r="M29" s="61">
        <f t="shared" si="18"/>
        <v>2000</v>
      </c>
      <c r="N29" s="61"/>
      <c r="O29" s="68">
        <f>IF(E29&lt;&gt;AD$7,30,25)</f>
        <v>30</v>
      </c>
      <c r="P29" s="61"/>
      <c r="Q29" s="68"/>
      <c r="R29" s="61"/>
      <c r="S29" s="61" t="s">
        <v>5</v>
      </c>
      <c r="T29" s="61">
        <f>M29*(100+O29)/100</f>
        <v>2600</v>
      </c>
      <c r="U29" s="62"/>
      <c r="V29" s="29"/>
      <c r="W29" s="29"/>
      <c r="X29" s="61" t="str">
        <f t="shared" si="3"/>
        <v/>
      </c>
      <c r="Y29" s="61" t="str">
        <f>IF($E29=X$7,$T29,"")</f>
        <v/>
      </c>
      <c r="Z29" s="61">
        <f t="shared" si="4"/>
        <v>2000</v>
      </c>
      <c r="AA29" s="61">
        <f>IF($E29=Z$7,$T29,"")</f>
        <v>2600</v>
      </c>
      <c r="AB29" s="61" t="str">
        <f t="shared" si="5"/>
        <v/>
      </c>
      <c r="AC29" s="61" t="str">
        <f>IF($E29=AB$7,$T29,"")</f>
        <v/>
      </c>
      <c r="AD29" s="61" t="str">
        <f>IF(E29=AD$7,M29,"")</f>
        <v/>
      </c>
      <c r="AE29" s="61" t="str">
        <f>IF(E29=AD$7,T29,"")</f>
        <v/>
      </c>
      <c r="AF29" s="29"/>
      <c r="AG29" s="75">
        <f t="shared" si="19"/>
        <v>0</v>
      </c>
      <c r="AH29" s="75">
        <f t="shared" si="19"/>
        <v>0</v>
      </c>
      <c r="AI29" s="75">
        <f t="shared" si="19"/>
        <v>0</v>
      </c>
      <c r="AJ29" s="75">
        <f t="shared" si="19"/>
        <v>0</v>
      </c>
      <c r="AK29" s="75">
        <f t="shared" si="19"/>
        <v>0</v>
      </c>
    </row>
    <row r="30" spans="1:37" s="32" customFormat="1" ht="12.75">
      <c r="A30" s="29"/>
      <c r="B30" s="53"/>
      <c r="C30" s="29" t="str">
        <f ca="1">IF(B30="OK",10,IF(AND(B30&lt;&gt;"OK",B30&lt;&gt;""),ROUND(_xlfn.DAYS(B30,TODAY())+7,0),""))</f>
        <v/>
      </c>
      <c r="D30" s="70"/>
      <c r="E30" s="65" t="s">
        <v>27</v>
      </c>
      <c r="F30" s="71" t="s">
        <v>105</v>
      </c>
      <c r="G30" s="72"/>
      <c r="H30" s="72">
        <v>2</v>
      </c>
      <c r="I30" s="73">
        <v>1</v>
      </c>
      <c r="J30" s="73"/>
      <c r="K30" s="74">
        <f>IF(J30&lt;&gt;"",I30*H30*2,I30*H30)</f>
        <v>2</v>
      </c>
      <c r="L30" s="39">
        <v>230</v>
      </c>
      <c r="M30" s="61">
        <f>L30*I30*H30</f>
        <v>460</v>
      </c>
      <c r="N30" s="61"/>
      <c r="O30" s="68">
        <f>IF(E30&lt;&gt;AD$7,30,25)</f>
        <v>30</v>
      </c>
      <c r="P30" s="61"/>
      <c r="Q30" s="68"/>
      <c r="R30" s="61"/>
      <c r="S30" s="61" t="s">
        <v>5</v>
      </c>
      <c r="T30" s="61">
        <f>M30*(100+O30)/100</f>
        <v>598</v>
      </c>
      <c r="U30" s="62"/>
      <c r="V30" s="29"/>
      <c r="W30" s="29"/>
      <c r="X30" s="61" t="str">
        <f>IF($E30=X$7,$M30,"")</f>
        <v/>
      </c>
      <c r="Y30" s="61" t="str">
        <f>IF($E30=X$7,$T30,"")</f>
        <v/>
      </c>
      <c r="Z30" s="61">
        <f>IF($E30=Z$7,$M30,"")</f>
        <v>460</v>
      </c>
      <c r="AA30" s="61">
        <f>IF($E30=Z$7,$T30,"")</f>
        <v>598</v>
      </c>
      <c r="AB30" s="61" t="str">
        <f>IF($E30=AB$7,$M30,"")</f>
        <v/>
      </c>
      <c r="AC30" s="61" t="str">
        <f>IF($E30=AB$7,$T30,"")</f>
        <v/>
      </c>
      <c r="AD30" s="61" t="str">
        <f>IF(E30=AD$7,M30,"")</f>
        <v/>
      </c>
      <c r="AE30" s="61" t="str">
        <f>IF(E30=AD$7,T30,"")</f>
        <v/>
      </c>
      <c r="AF30" s="29"/>
      <c r="AG30" s="75">
        <f t="shared" si="19"/>
        <v>0</v>
      </c>
      <c r="AH30" s="75">
        <f t="shared" si="19"/>
        <v>0</v>
      </c>
      <c r="AI30" s="75">
        <f t="shared" si="19"/>
        <v>0</v>
      </c>
      <c r="AJ30" s="75">
        <f t="shared" si="19"/>
        <v>0</v>
      </c>
      <c r="AK30" s="75">
        <f t="shared" si="19"/>
        <v>0</v>
      </c>
    </row>
    <row r="31" spans="1:37" s="30" customFormat="1" ht="15" customHeight="1">
      <c r="A31" s="29"/>
      <c r="B31" s="76"/>
      <c r="C31" s="30" t="str">
        <f t="shared" ref="C31" ca="1" si="20">IF(B31="OK",10,IF(AND(B31&lt;&gt;"OK",B31&lt;&gt;""),ROUND(_xlfn.DAYS(B31,TODAY())+7,0),""))</f>
        <v/>
      </c>
      <c r="D31" s="77"/>
      <c r="E31" s="65" t="s">
        <v>27</v>
      </c>
      <c r="F31" s="71" t="s">
        <v>25</v>
      </c>
      <c r="G31" s="29"/>
      <c r="H31" s="29"/>
      <c r="I31" s="29"/>
      <c r="J31" s="29"/>
      <c r="K31" s="78">
        <v>15</v>
      </c>
      <c r="L31" s="79"/>
      <c r="M31" s="79">
        <f>SUM(M27:M30)*K31/100</f>
        <v>1346.85</v>
      </c>
      <c r="N31" s="61"/>
      <c r="O31" s="68">
        <f>IF(E31&lt;&gt;AD$7,30,25)</f>
        <v>30</v>
      </c>
      <c r="P31" s="61"/>
      <c r="Q31" s="68"/>
      <c r="R31" s="61"/>
      <c r="S31" s="61" t="s">
        <v>5</v>
      </c>
      <c r="T31" s="61">
        <f>M31*(100+O31)/100</f>
        <v>1750.905</v>
      </c>
      <c r="U31" s="63"/>
      <c r="X31" s="61" t="str">
        <f t="shared" si="3"/>
        <v/>
      </c>
      <c r="Y31" s="61" t="str">
        <f>IF($E31=X$7,$T31,"")</f>
        <v/>
      </c>
      <c r="Z31" s="61">
        <f t="shared" si="4"/>
        <v>1346.85</v>
      </c>
      <c r="AA31" s="61">
        <f>IF($E31=Z$7,$T31,"")</f>
        <v>1750.905</v>
      </c>
      <c r="AB31" s="61" t="str">
        <f t="shared" si="5"/>
        <v/>
      </c>
      <c r="AC31" s="61" t="str">
        <f>IF($E31=AB$7,$T31,"")</f>
        <v/>
      </c>
      <c r="AD31" s="69" t="str">
        <f>IF(E31=AD$7,M31,"")</f>
        <v/>
      </c>
      <c r="AE31" s="69" t="str">
        <f>IF(E31=AD$7,T31,"")</f>
        <v/>
      </c>
      <c r="AG31" s="57">
        <f t="shared" si="19"/>
        <v>0</v>
      </c>
      <c r="AH31" s="57">
        <f t="shared" si="19"/>
        <v>0</v>
      </c>
      <c r="AI31" s="57">
        <f t="shared" si="19"/>
        <v>0</v>
      </c>
      <c r="AJ31" s="57">
        <f t="shared" si="19"/>
        <v>0</v>
      </c>
      <c r="AK31" s="57">
        <f t="shared" si="19"/>
        <v>0</v>
      </c>
    </row>
    <row r="32" spans="1:37" s="32" customFormat="1" ht="12.75">
      <c r="A32" s="29"/>
      <c r="B32" s="53"/>
      <c r="C32" s="29" t="str">
        <f ca="1">IF(B32="OK",10,IF(AND(B32&lt;&gt;"OK",B32&lt;&gt;""),ROUND(_xlfn.DAYS(B32,TODAY())+7,0),""))</f>
        <v/>
      </c>
      <c r="D32" s="70"/>
      <c r="E32" s="65" t="s">
        <v>27</v>
      </c>
      <c r="F32" s="71" t="s">
        <v>115</v>
      </c>
      <c r="G32" s="72"/>
      <c r="H32" s="72">
        <v>1</v>
      </c>
      <c r="I32" s="73">
        <v>1</v>
      </c>
      <c r="J32" s="73"/>
      <c r="K32" s="74">
        <f>IF(J32&lt;&gt;"",I32*H32*2,I32*H32)</f>
        <v>1</v>
      </c>
      <c r="L32" s="39">
        <v>258</v>
      </c>
      <c r="M32" s="61">
        <f>L32*I32*H32</f>
        <v>258</v>
      </c>
      <c r="N32" s="61"/>
      <c r="O32" s="68">
        <v>30</v>
      </c>
      <c r="P32" s="61"/>
      <c r="Q32" s="68"/>
      <c r="R32" s="61"/>
      <c r="S32" s="61" t="s">
        <v>5</v>
      </c>
      <c r="T32" s="61">
        <f>M32*(100+O32)/100</f>
        <v>335.4</v>
      </c>
      <c r="U32" s="62"/>
      <c r="V32" s="29"/>
      <c r="W32" s="29"/>
      <c r="X32" s="61" t="str">
        <f>IF($E32=X$7,$M32,"")</f>
        <v/>
      </c>
      <c r="Y32" s="61" t="str">
        <f>IF($E32=X$7,$T32,"")</f>
        <v/>
      </c>
      <c r="Z32" s="61">
        <f>IF($E32=Z$7,$M32,"")</f>
        <v>258</v>
      </c>
      <c r="AA32" s="61">
        <f>IF($E32=Z$7,$T32,"")</f>
        <v>335.4</v>
      </c>
      <c r="AB32" s="61" t="str">
        <f>IF($E32=AB$7,$M32,"")</f>
        <v/>
      </c>
      <c r="AC32" s="61" t="str">
        <f>IF($E32=AB$7,$T32,"")</f>
        <v/>
      </c>
      <c r="AD32" s="61" t="str">
        <f>IF(E32=AD$7,M32,"")</f>
        <v/>
      </c>
      <c r="AE32" s="61" t="str">
        <f>IF(E32=AD$7,T32,"")</f>
        <v/>
      </c>
      <c r="AF32" s="29"/>
      <c r="AG32" s="75">
        <f>IF($A32=AG$7,$T32,0)</f>
        <v>0</v>
      </c>
      <c r="AH32" s="75">
        <f>IF($A32=AH$7,$T32,0)</f>
        <v>0</v>
      </c>
      <c r="AI32" s="75">
        <f>IF($A32=AI$7,$T32,0)</f>
        <v>0</v>
      </c>
      <c r="AJ32" s="75">
        <f>IF($A32=AJ$7,$T32,0)</f>
        <v>0</v>
      </c>
      <c r="AK32" s="75">
        <f>IF($A32=AK$7,$T32,0)</f>
        <v>0</v>
      </c>
    </row>
    <row r="33" spans="1:37" s="32" customFormat="1" ht="12.75">
      <c r="A33" s="29"/>
      <c r="B33" s="53"/>
      <c r="C33" s="29" t="str">
        <f ca="1">IF(B33="OK",10,IF(AND(B33&lt;&gt;"OK",B33&lt;&gt;""),ROUND(_xlfn.DAYS(B33,TODAY())+7,0),""))</f>
        <v/>
      </c>
      <c r="D33" s="70"/>
      <c r="E33" s="65" t="s">
        <v>29</v>
      </c>
      <c r="F33" s="194" t="s">
        <v>112</v>
      </c>
      <c r="G33" s="195"/>
      <c r="H33" s="195">
        <v>1</v>
      </c>
      <c r="I33" s="196">
        <v>1</v>
      </c>
      <c r="J33" s="196"/>
      <c r="K33" s="197">
        <f>IF(J33&lt;&gt;"",I33*H33*2,I33*H33)</f>
        <v>1</v>
      </c>
      <c r="L33" s="198">
        <v>3756</v>
      </c>
      <c r="M33" s="61">
        <f>L33*I33*H33</f>
        <v>3756</v>
      </c>
      <c r="N33" s="199"/>
      <c r="O33" s="200">
        <v>20</v>
      </c>
      <c r="P33" s="61"/>
      <c r="Q33" s="68"/>
      <c r="R33" s="61"/>
      <c r="S33" s="61" t="s">
        <v>5</v>
      </c>
      <c r="T33" s="61">
        <f>M33*(100+O33)/100</f>
        <v>4507.2</v>
      </c>
      <c r="U33" s="62"/>
      <c r="V33" s="29"/>
      <c r="W33" s="29"/>
      <c r="X33" s="61" t="str">
        <f>IF($E33=X$7,$M33,"")</f>
        <v/>
      </c>
      <c r="Y33" s="61" t="str">
        <f>IF($E33=X$7,$T33,"")</f>
        <v/>
      </c>
      <c r="Z33" s="61" t="str">
        <f>IF($E33=Z$7,$M33,"")</f>
        <v/>
      </c>
      <c r="AA33" s="61" t="str">
        <f>IF($E33=Z$7,$T33,"")</f>
        <v/>
      </c>
      <c r="AB33" s="61" t="str">
        <f>IF($E33=AB$7,$M33,"")</f>
        <v/>
      </c>
      <c r="AC33" s="61" t="str">
        <f>IF($E33=AB$7,$T33,"")</f>
        <v/>
      </c>
      <c r="AD33" s="61">
        <f>IF(E33=AD$7,M33,"")</f>
        <v>3756</v>
      </c>
      <c r="AE33" s="61">
        <f>IF(E33=AD$7,T33,"")</f>
        <v>4507.2</v>
      </c>
      <c r="AF33" s="29"/>
      <c r="AG33" s="75">
        <f>IF($A33=AG$7,$T33,0)</f>
        <v>0</v>
      </c>
      <c r="AH33" s="75">
        <f>IF($A33=AH$7,$T33,0)</f>
        <v>0</v>
      </c>
      <c r="AI33" s="75">
        <f>IF($A33=AI$7,$T33,0)</f>
        <v>0</v>
      </c>
      <c r="AJ33" s="75">
        <f>IF($A33=AJ$7,$T33,0)</f>
        <v>0</v>
      </c>
      <c r="AK33" s="75">
        <f>IF($A33=AK$7,$T33,0)</f>
        <v>0</v>
      </c>
    </row>
    <row r="34" spans="1:37" s="32" customFormat="1" ht="12.75">
      <c r="A34" s="29"/>
      <c r="B34" s="53"/>
      <c r="C34" s="29" t="str">
        <f ca="1">IF(B34="OK",10,IF(AND(B34&lt;&gt;"OK",B34&lt;&gt;""),ROUND(_xlfn.DAYS(B34,TODAY())+7,0),""))</f>
        <v/>
      </c>
      <c r="D34" s="70"/>
      <c r="E34" s="65" t="s">
        <v>27</v>
      </c>
      <c r="F34" s="71" t="s">
        <v>114</v>
      </c>
      <c r="G34" s="72"/>
      <c r="H34" s="72">
        <v>1</v>
      </c>
      <c r="I34" s="73">
        <v>1</v>
      </c>
      <c r="J34" s="73"/>
      <c r="K34" s="74">
        <f>IF(J34&lt;&gt;"",I34*H34*2,I34*H34)</f>
        <v>1</v>
      </c>
      <c r="L34" s="39">
        <v>258</v>
      </c>
      <c r="M34" s="61">
        <f>L34*I34*H34</f>
        <v>258</v>
      </c>
      <c r="N34" s="61"/>
      <c r="O34" s="68">
        <v>30</v>
      </c>
      <c r="P34" s="61"/>
      <c r="Q34" s="68"/>
      <c r="R34" s="61"/>
      <c r="S34" s="61" t="s">
        <v>5</v>
      </c>
      <c r="T34" s="61">
        <f>M34*(100+O34)/100</f>
        <v>335.4</v>
      </c>
      <c r="U34" s="62"/>
      <c r="V34" s="29"/>
      <c r="W34" s="29"/>
      <c r="X34" s="61" t="str">
        <f>IF($E34=X$7,$M34,"")</f>
        <v/>
      </c>
      <c r="Y34" s="61" t="str">
        <f>IF($E34=X$7,$T34,"")</f>
        <v/>
      </c>
      <c r="Z34" s="61">
        <f>IF($E34=Z$7,$M34,"")</f>
        <v>258</v>
      </c>
      <c r="AA34" s="61">
        <f>IF($E34=Z$7,$T34,"")</f>
        <v>335.4</v>
      </c>
      <c r="AB34" s="61" t="str">
        <f>IF($E34=AB$7,$M34,"")</f>
        <v/>
      </c>
      <c r="AC34" s="61" t="str">
        <f>IF($E34=AB$7,$T34,"")</f>
        <v/>
      </c>
      <c r="AD34" s="61" t="str">
        <f>IF(E34=AD$7,M34,"")</f>
        <v/>
      </c>
      <c r="AE34" s="61" t="str">
        <f>IF(E34=AD$7,T34,"")</f>
        <v/>
      </c>
      <c r="AF34" s="29"/>
      <c r="AG34" s="75">
        <f>IF($A34=AG$7,$T34,0)</f>
        <v>0</v>
      </c>
      <c r="AH34" s="75">
        <f>IF($A34=AH$7,$T34,0)</f>
        <v>0</v>
      </c>
      <c r="AI34" s="75">
        <f>IF($A34=AI$7,$T34,0)</f>
        <v>0</v>
      </c>
      <c r="AJ34" s="75">
        <f>IF($A34=AJ$7,$T34,0)</f>
        <v>0</v>
      </c>
      <c r="AK34" s="75">
        <f>IF($A34=AK$7,$T34,0)</f>
        <v>0</v>
      </c>
    </row>
    <row r="35" spans="1:37" s="32" customFormat="1" ht="12.75">
      <c r="A35" s="29"/>
      <c r="B35" s="53"/>
      <c r="C35" s="29" t="str">
        <f ca="1">IF(B35="OK",10,IF(AND(B35&lt;&gt;"OK",B35&lt;&gt;""),ROUND(_xlfn.DAYS(B35,TODAY())+7,0),""))</f>
        <v/>
      </c>
      <c r="D35" s="70"/>
      <c r="E35" s="65" t="s">
        <v>27</v>
      </c>
      <c r="F35" s="71" t="s">
        <v>109</v>
      </c>
      <c r="G35" s="72"/>
      <c r="H35" s="72">
        <v>2</v>
      </c>
      <c r="I35" s="73">
        <v>1</v>
      </c>
      <c r="J35" s="73"/>
      <c r="K35" s="74">
        <f>IF(J35&lt;&gt;"",I35*H35*2,I35*H35)</f>
        <v>2</v>
      </c>
      <c r="L35" s="39">
        <v>258</v>
      </c>
      <c r="M35" s="61">
        <f>L35*I35*H35</f>
        <v>516</v>
      </c>
      <c r="N35" s="61"/>
      <c r="O35" s="68">
        <f>IF(E35&lt;&gt;AD$7,30,25)</f>
        <v>30</v>
      </c>
      <c r="P35" s="61"/>
      <c r="Q35" s="68"/>
      <c r="R35" s="61"/>
      <c r="S35" s="61" t="s">
        <v>5</v>
      </c>
      <c r="T35" s="61">
        <f>M35*(100+O35)/100</f>
        <v>670.8</v>
      </c>
      <c r="U35" s="62"/>
      <c r="V35" s="29"/>
      <c r="W35" s="29"/>
      <c r="X35" s="61" t="str">
        <f>IF($E35=X$7,$M35,"")</f>
        <v/>
      </c>
      <c r="Y35" s="61" t="str">
        <f>IF($E35=X$7,$T35,"")</f>
        <v/>
      </c>
      <c r="Z35" s="61">
        <f>IF($E35=Z$7,$M35,"")</f>
        <v>516</v>
      </c>
      <c r="AA35" s="61">
        <f>IF($E35=Z$7,$T35,"")</f>
        <v>670.8</v>
      </c>
      <c r="AB35" s="61" t="str">
        <f>IF($E35=AB$7,$M35,"")</f>
        <v/>
      </c>
      <c r="AC35" s="61" t="str">
        <f>IF($E35=AB$7,$T35,"")</f>
        <v/>
      </c>
      <c r="AD35" s="61" t="str">
        <f>IF(E35=AD$7,M35,"")</f>
        <v/>
      </c>
      <c r="AE35" s="61" t="str">
        <f>IF(E35=AD$7,T35,"")</f>
        <v/>
      </c>
      <c r="AF35" s="29"/>
      <c r="AG35" s="75">
        <f>IF($A35=AG$7,$T35,0)</f>
        <v>0</v>
      </c>
      <c r="AH35" s="75">
        <f>IF($A35=AH$7,$T35,0)</f>
        <v>0</v>
      </c>
      <c r="AI35" s="75">
        <f>IF($A35=AI$7,$T35,0)</f>
        <v>0</v>
      </c>
      <c r="AJ35" s="75">
        <f>IF($A35=AJ$7,$T35,0)</f>
        <v>0</v>
      </c>
      <c r="AK35" s="75">
        <f>IF($A35=AK$7,$T35,0)</f>
        <v>0</v>
      </c>
    </row>
    <row r="36" spans="1:37" s="32" customFormat="1" ht="12.75">
      <c r="A36" s="29"/>
      <c r="B36" s="53"/>
      <c r="C36" s="29" t="str">
        <f ca="1">IF(B36="OK",10,IF(AND(B36&lt;&gt;"OK",B36&lt;&gt;""),ROUND(_xlfn.DAYS(B36,TODAY())+7,0),""))</f>
        <v/>
      </c>
      <c r="D36" s="70"/>
      <c r="E36" s="65" t="s">
        <v>27</v>
      </c>
      <c r="F36" s="71" t="s">
        <v>111</v>
      </c>
      <c r="G36" s="72"/>
      <c r="H36" s="72">
        <v>1</v>
      </c>
      <c r="I36" s="73">
        <v>1</v>
      </c>
      <c r="J36" s="73"/>
      <c r="K36" s="74">
        <f>IF(J36&lt;&gt;"",I36*H36*2,I36*H36)</f>
        <v>1</v>
      </c>
      <c r="L36" s="39">
        <v>258</v>
      </c>
      <c r="M36" s="61">
        <f>L36*I36*H36</f>
        <v>258</v>
      </c>
      <c r="N36" s="61"/>
      <c r="O36" s="68">
        <f>IF(E36&lt;&gt;AD$7,30,25)</f>
        <v>30</v>
      </c>
      <c r="P36" s="61"/>
      <c r="Q36" s="68"/>
      <c r="R36" s="61"/>
      <c r="S36" s="61" t="s">
        <v>5</v>
      </c>
      <c r="T36" s="61">
        <f>M36*(100+O36)/100</f>
        <v>335.4</v>
      </c>
      <c r="U36" s="62"/>
      <c r="V36" s="29"/>
      <c r="W36" s="29"/>
      <c r="X36" s="61" t="str">
        <f>IF($E36=X$7,$M36,"")</f>
        <v/>
      </c>
      <c r="Y36" s="61" t="str">
        <f>IF($E36=X$7,$T36,"")</f>
        <v/>
      </c>
      <c r="Z36" s="61">
        <f>IF($E36=Z$7,$M36,"")</f>
        <v>258</v>
      </c>
      <c r="AA36" s="61">
        <f>IF($E36=Z$7,$T36,"")</f>
        <v>335.4</v>
      </c>
      <c r="AB36" s="61" t="str">
        <f>IF($E36=AB$7,$M36,"")</f>
        <v/>
      </c>
      <c r="AC36" s="61" t="str">
        <f>IF($E36=AB$7,$T36,"")</f>
        <v/>
      </c>
      <c r="AD36" s="61" t="str">
        <f>IF(E36=AD$7,M36,"")</f>
        <v/>
      </c>
      <c r="AE36" s="61" t="str">
        <f>IF(E36=AD$7,T36,"")</f>
        <v/>
      </c>
      <c r="AF36" s="29"/>
      <c r="AG36" s="75">
        <f>IF($A36=AG$7,$T36,0)</f>
        <v>0</v>
      </c>
      <c r="AH36" s="75">
        <f>IF($A36=AH$7,$T36,0)</f>
        <v>0</v>
      </c>
      <c r="AI36" s="75">
        <f>IF($A36=AI$7,$T36,0)</f>
        <v>0</v>
      </c>
      <c r="AJ36" s="75">
        <f>IF($A36=AJ$7,$T36,0)</f>
        <v>0</v>
      </c>
      <c r="AK36" s="75">
        <f>IF($A36=AK$7,$T36,0)</f>
        <v>0</v>
      </c>
    </row>
    <row r="37" spans="1:37" s="32" customFormat="1" ht="12.75">
      <c r="A37" s="29"/>
      <c r="B37" s="53"/>
      <c r="C37" s="29" t="str">
        <f ca="1">IF(B37="OK",10,IF(AND(B37&lt;&gt;"OK",B37&lt;&gt;""),ROUND(_xlfn.DAYS(B37,TODAY())+7,0),""))</f>
        <v/>
      </c>
      <c r="D37" s="70"/>
      <c r="E37" s="65" t="s">
        <v>27</v>
      </c>
      <c r="F37" s="71" t="s">
        <v>105</v>
      </c>
      <c r="G37" s="72"/>
      <c r="H37" s="72">
        <v>1</v>
      </c>
      <c r="I37" s="73">
        <v>1</v>
      </c>
      <c r="J37" s="73"/>
      <c r="K37" s="74">
        <f>IF(J37&lt;&gt;"",I37*H37*2,I37*H37)</f>
        <v>1</v>
      </c>
      <c r="L37" s="39">
        <v>230</v>
      </c>
      <c r="M37" s="61">
        <f>L37*I37*H37</f>
        <v>230</v>
      </c>
      <c r="N37" s="61"/>
      <c r="O37" s="68">
        <f>IF(E37&lt;&gt;AD$7,30,25)</f>
        <v>30</v>
      </c>
      <c r="P37" s="61"/>
      <c r="Q37" s="68"/>
      <c r="R37" s="61"/>
      <c r="S37" s="61" t="s">
        <v>5</v>
      </c>
      <c r="T37" s="61">
        <f>M37*(100+O37)/100</f>
        <v>299</v>
      </c>
      <c r="U37" s="62"/>
      <c r="V37" s="29"/>
      <c r="W37" s="29"/>
      <c r="X37" s="61" t="str">
        <f>IF($E37=X$7,$M37,"")</f>
        <v/>
      </c>
      <c r="Y37" s="61" t="str">
        <f>IF($E37=X$7,$T37,"")</f>
        <v/>
      </c>
      <c r="Z37" s="61">
        <f>IF($E37=Z$7,$M37,"")</f>
        <v>230</v>
      </c>
      <c r="AA37" s="61">
        <f>IF($E37=Z$7,$T37,"")</f>
        <v>299</v>
      </c>
      <c r="AB37" s="61" t="str">
        <f>IF($E37=AB$7,$M37,"")</f>
        <v/>
      </c>
      <c r="AC37" s="61" t="str">
        <f>IF($E37=AB$7,$T37,"")</f>
        <v/>
      </c>
      <c r="AD37" s="61" t="str">
        <f>IF(E37=AD$7,M37,"")</f>
        <v/>
      </c>
      <c r="AE37" s="61" t="str">
        <f>IF(E37=AD$7,T37,"")</f>
        <v/>
      </c>
      <c r="AF37" s="29"/>
      <c r="AG37" s="75">
        <f>IF($A37=AG$7,$T37,0)</f>
        <v>0</v>
      </c>
      <c r="AH37" s="75">
        <f>IF($A37=AH$7,$T37,0)</f>
        <v>0</v>
      </c>
      <c r="AI37" s="75">
        <f>IF($A37=AI$7,$T37,0)</f>
        <v>0</v>
      </c>
      <c r="AJ37" s="75">
        <f>IF($A37=AJ$7,$T37,0)</f>
        <v>0</v>
      </c>
      <c r="AK37" s="75">
        <f>IF($A37=AK$7,$T37,0)</f>
        <v>0</v>
      </c>
    </row>
    <row r="38" spans="1:37" s="30" customFormat="1" ht="15" customHeight="1">
      <c r="A38" s="29"/>
      <c r="B38" s="76"/>
      <c r="C38" s="30" t="str">
        <f ca="1">IF(B38="OK",10,IF(AND(B38&lt;&gt;"OK",B38&lt;&gt;""),ROUND(_xlfn.DAYS(B38,TODAY())+7,0),""))</f>
        <v/>
      </c>
      <c r="D38" s="77"/>
      <c r="E38" s="65" t="s">
        <v>27</v>
      </c>
      <c r="F38" s="71" t="s">
        <v>25</v>
      </c>
      <c r="G38" s="29"/>
      <c r="H38" s="29"/>
      <c r="I38" s="29"/>
      <c r="J38" s="29"/>
      <c r="K38" s="78">
        <v>15</v>
      </c>
      <c r="L38" s="79"/>
      <c r="M38" s="79">
        <f>SUM(M32:M37)*K38/100</f>
        <v>791.4</v>
      </c>
      <c r="N38" s="61"/>
      <c r="O38" s="68">
        <f>IF(E38&lt;&gt;AD$7,30,25)</f>
        <v>30</v>
      </c>
      <c r="P38" s="61"/>
      <c r="Q38" s="68"/>
      <c r="R38" s="61"/>
      <c r="S38" s="61" t="s">
        <v>5</v>
      </c>
      <c r="T38" s="61">
        <f>M38*(100+O38)/100</f>
        <v>1028.82</v>
      </c>
      <c r="U38" s="63"/>
      <c r="X38" s="61" t="str">
        <f>IF($E38=X$7,$M38,"")</f>
        <v/>
      </c>
      <c r="Y38" s="61" t="str">
        <f>IF($E38=X$7,$T38,"")</f>
        <v/>
      </c>
      <c r="Z38" s="61">
        <f>IF($E38=Z$7,$M38,"")</f>
        <v>791.4</v>
      </c>
      <c r="AA38" s="61">
        <f>IF($E38=Z$7,$T38,"")</f>
        <v>1028.82</v>
      </c>
      <c r="AB38" s="61" t="str">
        <f>IF($E38=AB$7,$M38,"")</f>
        <v/>
      </c>
      <c r="AC38" s="61" t="str">
        <f>IF($E38=AB$7,$T38,"")</f>
        <v/>
      </c>
      <c r="AD38" s="69" t="str">
        <f>IF(E38=AD$7,M38,"")</f>
        <v/>
      </c>
      <c r="AE38" s="69" t="str">
        <f>IF(E38=AD$7,T38,"")</f>
        <v/>
      </c>
      <c r="AG38" s="57">
        <f>IF($A38=AG$7,$T38,0)</f>
        <v>0</v>
      </c>
      <c r="AH38" s="57">
        <f>IF($A38=AH$7,$T38,0)</f>
        <v>0</v>
      </c>
      <c r="AI38" s="57">
        <f>IF($A38=AI$7,$T38,0)</f>
        <v>0</v>
      </c>
      <c r="AJ38" s="57">
        <f>IF($A38=AJ$7,$T38,0)</f>
        <v>0</v>
      </c>
      <c r="AK38" s="57">
        <f>IF($A38=AK$7,$T38,0)</f>
        <v>0</v>
      </c>
    </row>
    <row r="39" spans="1:37" s="32" customFormat="1" ht="15">
      <c r="A39" s="29"/>
      <c r="B39" s="53"/>
      <c r="C39" s="29" t="str">
        <f t="shared" ref="C39:C46" ca="1" si="21">IF(B39="OK",10,IF(AND(B39&lt;&gt;"OK",B39&lt;&gt;""),ROUND(_xlfn.DAYS(B39,TODAY())+7,0),""))</f>
        <v/>
      </c>
      <c r="D39" s="70"/>
      <c r="E39" s="65"/>
      <c r="F39" s="184" t="s">
        <v>108</v>
      </c>
      <c r="G39" s="185">
        <f>SUM(M40:M45)</f>
        <v>5089.8999999999996</v>
      </c>
      <c r="H39" s="72"/>
      <c r="I39" s="73"/>
      <c r="J39" s="73"/>
      <c r="K39" s="74"/>
      <c r="L39" s="39"/>
      <c r="M39" s="61"/>
      <c r="N39" s="61"/>
      <c r="O39" s="68"/>
      <c r="P39" s="61"/>
      <c r="Q39" s="78">
        <f>R39/G39</f>
        <v>1.2474252932277647</v>
      </c>
      <c r="R39" s="185">
        <f>SUM(T40:T45)</f>
        <v>6349.2699999999995</v>
      </c>
      <c r="S39" s="61"/>
      <c r="T39" s="61"/>
      <c r="U39" s="62"/>
      <c r="V39" s="29"/>
      <c r="W39" s="29"/>
      <c r="X39" s="61"/>
      <c r="Y39" s="61"/>
      <c r="Z39" s="61"/>
      <c r="AA39" s="61"/>
      <c r="AB39" s="61"/>
      <c r="AC39" s="61"/>
      <c r="AD39" s="61"/>
      <c r="AE39" s="61"/>
      <c r="AF39" s="29"/>
      <c r="AG39" s="75"/>
      <c r="AH39" s="75"/>
      <c r="AI39" s="75"/>
      <c r="AJ39" s="75"/>
      <c r="AK39" s="75"/>
    </row>
    <row r="40" spans="1:37" s="32" customFormat="1" ht="12.75">
      <c r="A40" s="29"/>
      <c r="B40" s="53"/>
      <c r="C40" s="29" t="str">
        <f t="shared" ca="1" si="21"/>
        <v/>
      </c>
      <c r="D40" s="70"/>
      <c r="E40" s="65" t="s">
        <v>27</v>
      </c>
      <c r="F40" s="71" t="s">
        <v>115</v>
      </c>
      <c r="G40" s="72"/>
      <c r="H40" s="72">
        <v>1</v>
      </c>
      <c r="I40" s="73">
        <v>1</v>
      </c>
      <c r="J40" s="73"/>
      <c r="K40" s="74">
        <f t="shared" ref="K40:K43" si="22">IF(J40&lt;&gt;"",I40*H40*2,I40*H40)</f>
        <v>1</v>
      </c>
      <c r="L40" s="39">
        <v>258</v>
      </c>
      <c r="M40" s="61">
        <f t="shared" ref="M40:M43" si="23">L40*I40*H40</f>
        <v>258</v>
      </c>
      <c r="N40" s="61"/>
      <c r="O40" s="68">
        <v>30</v>
      </c>
      <c r="P40" s="61"/>
      <c r="Q40" s="68"/>
      <c r="R40" s="61"/>
      <c r="S40" s="61" t="s">
        <v>5</v>
      </c>
      <c r="T40" s="61">
        <f>M40*(100+O40)/100</f>
        <v>335.4</v>
      </c>
      <c r="U40" s="62"/>
      <c r="V40" s="29"/>
      <c r="W40" s="29"/>
      <c r="X40" s="61" t="str">
        <f t="shared" si="3"/>
        <v/>
      </c>
      <c r="Y40" s="61" t="str">
        <f>IF($E40=X$7,$T40,"")</f>
        <v/>
      </c>
      <c r="Z40" s="61">
        <f t="shared" si="4"/>
        <v>258</v>
      </c>
      <c r="AA40" s="61">
        <f>IF($E40=Z$7,$T40,"")</f>
        <v>335.4</v>
      </c>
      <c r="AB40" s="61" t="str">
        <f t="shared" si="5"/>
        <v/>
      </c>
      <c r="AC40" s="61" t="str">
        <f>IF($E40=AB$7,$T40,"")</f>
        <v/>
      </c>
      <c r="AD40" s="61" t="str">
        <f>IF(E40=AD$7,M40,"")</f>
        <v/>
      </c>
      <c r="AE40" s="61" t="str">
        <f>IF(E40=AD$7,T40,"")</f>
        <v/>
      </c>
      <c r="AF40" s="29"/>
      <c r="AG40" s="75">
        <f t="shared" ref="AG40:AK45" si="24">IF($A40=AG$7,$T40,0)</f>
        <v>0</v>
      </c>
      <c r="AH40" s="75">
        <f t="shared" si="24"/>
        <v>0</v>
      </c>
      <c r="AI40" s="75">
        <f t="shared" si="24"/>
        <v>0</v>
      </c>
      <c r="AJ40" s="75">
        <f t="shared" si="24"/>
        <v>0</v>
      </c>
      <c r="AK40" s="75">
        <f t="shared" si="24"/>
        <v>0</v>
      </c>
    </row>
    <row r="41" spans="1:37" s="32" customFormat="1" ht="12.75">
      <c r="A41" s="29"/>
      <c r="B41" s="53"/>
      <c r="C41" s="29" t="str">
        <f t="shared" ca="1" si="21"/>
        <v/>
      </c>
      <c r="D41" s="70"/>
      <c r="E41" s="65" t="s">
        <v>29</v>
      </c>
      <c r="F41" s="194" t="s">
        <v>112</v>
      </c>
      <c r="G41" s="195"/>
      <c r="H41" s="195">
        <v>1</v>
      </c>
      <c r="I41" s="196">
        <v>1</v>
      </c>
      <c r="J41" s="196"/>
      <c r="K41" s="197">
        <f t="shared" si="22"/>
        <v>1</v>
      </c>
      <c r="L41" s="198">
        <v>2676</v>
      </c>
      <c r="M41" s="61">
        <f t="shared" si="23"/>
        <v>2676</v>
      </c>
      <c r="N41" s="199"/>
      <c r="O41" s="200">
        <v>20</v>
      </c>
      <c r="P41" s="61"/>
      <c r="Q41" s="68"/>
      <c r="R41" s="61"/>
      <c r="S41" s="61" t="s">
        <v>5</v>
      </c>
      <c r="T41" s="61">
        <f>M41*(100+O41)/100</f>
        <v>3211.2</v>
      </c>
      <c r="U41" s="62"/>
      <c r="V41" s="29"/>
      <c r="W41" s="29"/>
      <c r="X41" s="61" t="str">
        <f t="shared" si="3"/>
        <v/>
      </c>
      <c r="Y41" s="61" t="str">
        <f>IF($E41=X$7,$T41,"")</f>
        <v/>
      </c>
      <c r="Z41" s="61" t="str">
        <f t="shared" si="4"/>
        <v/>
      </c>
      <c r="AA41" s="61" t="str">
        <f>IF($E41=Z$7,$T41,"")</f>
        <v/>
      </c>
      <c r="AB41" s="61" t="str">
        <f t="shared" si="5"/>
        <v/>
      </c>
      <c r="AC41" s="61" t="str">
        <f>IF($E41=AB$7,$T41,"")</f>
        <v/>
      </c>
      <c r="AD41" s="61">
        <f>IF(E41=AD$7,M41,"")</f>
        <v>2676</v>
      </c>
      <c r="AE41" s="61">
        <f>IF(E41=AD$7,T41,"")</f>
        <v>3211.2</v>
      </c>
      <c r="AF41" s="29"/>
      <c r="AG41" s="75">
        <f t="shared" si="24"/>
        <v>0</v>
      </c>
      <c r="AH41" s="75">
        <f t="shared" si="24"/>
        <v>0</v>
      </c>
      <c r="AI41" s="75">
        <f t="shared" si="24"/>
        <v>0</v>
      </c>
      <c r="AJ41" s="75">
        <f t="shared" si="24"/>
        <v>0</v>
      </c>
      <c r="AK41" s="75">
        <f t="shared" si="24"/>
        <v>0</v>
      </c>
    </row>
    <row r="42" spans="1:37" s="32" customFormat="1" ht="12.75">
      <c r="A42" s="29"/>
      <c r="B42" s="53"/>
      <c r="C42" s="29" t="str">
        <f t="shared" ca="1" si="21"/>
        <v/>
      </c>
      <c r="D42" s="70"/>
      <c r="E42" s="65" t="s">
        <v>27</v>
      </c>
      <c r="F42" s="71" t="s">
        <v>109</v>
      </c>
      <c r="G42" s="72"/>
      <c r="H42" s="72">
        <v>2</v>
      </c>
      <c r="I42" s="73">
        <v>1</v>
      </c>
      <c r="J42" s="73"/>
      <c r="K42" s="74">
        <f t="shared" si="22"/>
        <v>2</v>
      </c>
      <c r="L42" s="39">
        <v>258</v>
      </c>
      <c r="M42" s="61">
        <f t="shared" si="23"/>
        <v>516</v>
      </c>
      <c r="N42" s="61"/>
      <c r="O42" s="68">
        <f>IF(E42&lt;&gt;AD$7,30,25)</f>
        <v>30</v>
      </c>
      <c r="P42" s="61"/>
      <c r="Q42" s="68"/>
      <c r="R42" s="61"/>
      <c r="S42" s="61" t="s">
        <v>5</v>
      </c>
      <c r="T42" s="61">
        <f>M42*(100+O42)/100</f>
        <v>670.8</v>
      </c>
      <c r="U42" s="62"/>
      <c r="V42" s="29"/>
      <c r="W42" s="29"/>
      <c r="X42" s="61" t="str">
        <f t="shared" si="3"/>
        <v/>
      </c>
      <c r="Y42" s="61" t="str">
        <f>IF($E42=X$7,$T42,"")</f>
        <v/>
      </c>
      <c r="Z42" s="61">
        <f t="shared" si="4"/>
        <v>516</v>
      </c>
      <c r="AA42" s="61">
        <f>IF($E42=Z$7,$T42,"")</f>
        <v>670.8</v>
      </c>
      <c r="AB42" s="61" t="str">
        <f t="shared" si="5"/>
        <v/>
      </c>
      <c r="AC42" s="61" t="str">
        <f>IF($E42=AB$7,$T42,"")</f>
        <v/>
      </c>
      <c r="AD42" s="61" t="str">
        <f>IF(E42=AD$7,M42,"")</f>
        <v/>
      </c>
      <c r="AE42" s="61" t="str">
        <f>IF(E42=AD$7,T42,"")</f>
        <v/>
      </c>
      <c r="AF42" s="29"/>
      <c r="AG42" s="75">
        <f t="shared" si="24"/>
        <v>0</v>
      </c>
      <c r="AH42" s="75">
        <f t="shared" si="24"/>
        <v>0</v>
      </c>
      <c r="AI42" s="75">
        <f t="shared" si="24"/>
        <v>0</v>
      </c>
      <c r="AJ42" s="75">
        <f t="shared" si="24"/>
        <v>0</v>
      </c>
      <c r="AK42" s="75">
        <f t="shared" si="24"/>
        <v>0</v>
      </c>
    </row>
    <row r="43" spans="1:37" s="32" customFormat="1" ht="12.75">
      <c r="A43" s="29"/>
      <c r="B43" s="53"/>
      <c r="C43" s="29" t="str">
        <f t="shared" ca="1" si="21"/>
        <v/>
      </c>
      <c r="D43" s="70"/>
      <c r="E43" s="65" t="s">
        <v>27</v>
      </c>
      <c r="F43" s="71" t="s">
        <v>111</v>
      </c>
      <c r="G43" s="72"/>
      <c r="H43" s="72">
        <v>2</v>
      </c>
      <c r="I43" s="73">
        <v>1</v>
      </c>
      <c r="J43" s="73"/>
      <c r="K43" s="74">
        <f t="shared" si="22"/>
        <v>2</v>
      </c>
      <c r="L43" s="39">
        <v>258</v>
      </c>
      <c r="M43" s="61">
        <f t="shared" si="23"/>
        <v>516</v>
      </c>
      <c r="N43" s="61"/>
      <c r="O43" s="68">
        <f>IF(E43&lt;&gt;AD$7,30,25)</f>
        <v>30</v>
      </c>
      <c r="P43" s="61"/>
      <c r="Q43" s="68"/>
      <c r="R43" s="61"/>
      <c r="S43" s="61" t="s">
        <v>5</v>
      </c>
      <c r="T43" s="61">
        <f>M43*(100+O43)/100</f>
        <v>670.8</v>
      </c>
      <c r="U43" s="62"/>
      <c r="V43" s="29"/>
      <c r="W43" s="29"/>
      <c r="X43" s="61" t="str">
        <f t="shared" si="3"/>
        <v/>
      </c>
      <c r="Y43" s="61" t="str">
        <f>IF($E43=X$7,$T43,"")</f>
        <v/>
      </c>
      <c r="Z43" s="61">
        <f t="shared" si="4"/>
        <v>516</v>
      </c>
      <c r="AA43" s="61">
        <f>IF($E43=Z$7,$T43,"")</f>
        <v>670.8</v>
      </c>
      <c r="AB43" s="61" t="str">
        <f t="shared" si="5"/>
        <v/>
      </c>
      <c r="AC43" s="61" t="str">
        <f>IF($E43=AB$7,$T43,"")</f>
        <v/>
      </c>
      <c r="AD43" s="61" t="str">
        <f>IF(E43=AD$7,M43,"")</f>
        <v/>
      </c>
      <c r="AE43" s="61" t="str">
        <f>IF(E43=AD$7,T43,"")</f>
        <v/>
      </c>
      <c r="AF43" s="29"/>
      <c r="AG43" s="75">
        <f t="shared" si="24"/>
        <v>0</v>
      </c>
      <c r="AH43" s="75">
        <f t="shared" si="24"/>
        <v>0</v>
      </c>
      <c r="AI43" s="75">
        <f t="shared" si="24"/>
        <v>0</v>
      </c>
      <c r="AJ43" s="75">
        <f t="shared" si="24"/>
        <v>0</v>
      </c>
      <c r="AK43" s="75">
        <f t="shared" si="24"/>
        <v>0</v>
      </c>
    </row>
    <row r="44" spans="1:37" s="32" customFormat="1" ht="12.75">
      <c r="A44" s="29"/>
      <c r="B44" s="53"/>
      <c r="C44" s="29" t="str">
        <f ca="1">IF(B44="OK",10,IF(AND(B44&lt;&gt;"OK",B44&lt;&gt;""),ROUND(_xlfn.DAYS(B44,TODAY())+7,0),""))</f>
        <v/>
      </c>
      <c r="D44" s="70"/>
      <c r="E44" s="65" t="s">
        <v>27</v>
      </c>
      <c r="F44" s="71" t="s">
        <v>105</v>
      </c>
      <c r="G44" s="72"/>
      <c r="H44" s="72">
        <v>2</v>
      </c>
      <c r="I44" s="73">
        <v>1</v>
      </c>
      <c r="J44" s="73"/>
      <c r="K44" s="74">
        <f>IF(J44&lt;&gt;"",I44*H44*2,I44*H44)</f>
        <v>2</v>
      </c>
      <c r="L44" s="39">
        <v>230</v>
      </c>
      <c r="M44" s="61">
        <f>L44*I44*H44</f>
        <v>460</v>
      </c>
      <c r="N44" s="61"/>
      <c r="O44" s="68">
        <f>IF(E44&lt;&gt;AD$7,30,25)</f>
        <v>30</v>
      </c>
      <c r="P44" s="61"/>
      <c r="Q44" s="68"/>
      <c r="R44" s="61"/>
      <c r="S44" s="61" t="s">
        <v>5</v>
      </c>
      <c r="T44" s="61">
        <f>M44*(100+O44)/100</f>
        <v>598</v>
      </c>
      <c r="U44" s="62"/>
      <c r="V44" s="29"/>
      <c r="W44" s="29"/>
      <c r="X44" s="61" t="str">
        <f>IF($E44=X$7,$M44,"")</f>
        <v/>
      </c>
      <c r="Y44" s="61" t="str">
        <f>IF($E44=X$7,$T44,"")</f>
        <v/>
      </c>
      <c r="Z44" s="61">
        <f>IF($E44=Z$7,$M44,"")</f>
        <v>460</v>
      </c>
      <c r="AA44" s="61">
        <f>IF($E44=Z$7,$T44,"")</f>
        <v>598</v>
      </c>
      <c r="AB44" s="61" t="str">
        <f>IF($E44=AB$7,$M44,"")</f>
        <v/>
      </c>
      <c r="AC44" s="61" t="str">
        <f>IF($E44=AB$7,$T44,"")</f>
        <v/>
      </c>
      <c r="AD44" s="61" t="str">
        <f>IF(E44=AD$7,M44,"")</f>
        <v/>
      </c>
      <c r="AE44" s="61" t="str">
        <f>IF(E44=AD$7,T44,"")</f>
        <v/>
      </c>
      <c r="AF44" s="29"/>
      <c r="AG44" s="75">
        <f t="shared" si="24"/>
        <v>0</v>
      </c>
      <c r="AH44" s="75">
        <f t="shared" si="24"/>
        <v>0</v>
      </c>
      <c r="AI44" s="75">
        <f t="shared" si="24"/>
        <v>0</v>
      </c>
      <c r="AJ44" s="75">
        <f t="shared" si="24"/>
        <v>0</v>
      </c>
      <c r="AK44" s="75">
        <f t="shared" si="24"/>
        <v>0</v>
      </c>
    </row>
    <row r="45" spans="1:37" s="30" customFormat="1" ht="15" customHeight="1">
      <c r="A45" s="29"/>
      <c r="B45" s="76"/>
      <c r="C45" s="30" t="str">
        <f t="shared" ref="C45" ca="1" si="25">IF(B45="OK",10,IF(AND(B45&lt;&gt;"OK",B45&lt;&gt;""),ROUND(_xlfn.DAYS(B45,TODAY())+7,0),""))</f>
        <v/>
      </c>
      <c r="D45" s="77"/>
      <c r="E45" s="65" t="s">
        <v>27</v>
      </c>
      <c r="F45" s="71" t="s">
        <v>25</v>
      </c>
      <c r="G45" s="29"/>
      <c r="H45" s="29"/>
      <c r="I45" s="29"/>
      <c r="J45" s="29"/>
      <c r="K45" s="78">
        <v>15</v>
      </c>
      <c r="L45" s="79"/>
      <c r="M45" s="79">
        <f>SUM(M40:M44)*K45/100</f>
        <v>663.9</v>
      </c>
      <c r="N45" s="61"/>
      <c r="O45" s="68">
        <f>IF(E45&lt;&gt;AD$7,30,25)</f>
        <v>30</v>
      </c>
      <c r="P45" s="61"/>
      <c r="Q45" s="68"/>
      <c r="R45" s="61"/>
      <c r="S45" s="61" t="s">
        <v>5</v>
      </c>
      <c r="T45" s="61">
        <f>M45*(100+O45)/100</f>
        <v>863.07</v>
      </c>
      <c r="U45" s="63"/>
      <c r="X45" s="61" t="str">
        <f t="shared" si="3"/>
        <v/>
      </c>
      <c r="Y45" s="61" t="str">
        <f>IF($E45=X$7,$T45,"")</f>
        <v/>
      </c>
      <c r="Z45" s="61">
        <f t="shared" si="4"/>
        <v>663.9</v>
      </c>
      <c r="AA45" s="61">
        <f>IF($E45=Z$7,$T45,"")</f>
        <v>863.07</v>
      </c>
      <c r="AB45" s="61" t="str">
        <f t="shared" si="5"/>
        <v/>
      </c>
      <c r="AC45" s="61" t="str">
        <f>IF($E45=AB$7,$T45,"")</f>
        <v/>
      </c>
      <c r="AD45" s="69" t="str">
        <f>IF(E45=AD$7,M45,"")</f>
        <v/>
      </c>
      <c r="AE45" s="69" t="str">
        <f>IF(E45=AD$7,T45,"")</f>
        <v/>
      </c>
      <c r="AG45" s="57">
        <f t="shared" si="24"/>
        <v>0</v>
      </c>
      <c r="AH45" s="57">
        <f t="shared" si="24"/>
        <v>0</v>
      </c>
      <c r="AI45" s="57">
        <f t="shared" si="24"/>
        <v>0</v>
      </c>
      <c r="AJ45" s="57">
        <f t="shared" si="24"/>
        <v>0</v>
      </c>
      <c r="AK45" s="57">
        <f t="shared" si="24"/>
        <v>0</v>
      </c>
    </row>
    <row r="46" spans="1:37" s="32" customFormat="1" ht="15">
      <c r="A46" s="29"/>
      <c r="B46" s="53"/>
      <c r="C46" s="29" t="str">
        <f t="shared" ca="1" si="21"/>
        <v/>
      </c>
      <c r="D46" s="70"/>
      <c r="E46" s="65"/>
      <c r="F46" s="184" t="s">
        <v>106</v>
      </c>
      <c r="G46" s="185">
        <f>SUM(M47:M53)</f>
        <v>18321.8</v>
      </c>
      <c r="H46" s="72"/>
      <c r="I46" s="73"/>
      <c r="J46" s="73"/>
      <c r="K46" s="74"/>
      <c r="L46" s="39"/>
      <c r="M46" s="61"/>
      <c r="N46" s="61"/>
      <c r="O46" s="68"/>
      <c r="P46" s="61"/>
      <c r="Q46" s="78">
        <f>R46/G46</f>
        <v>1.2324520516543134</v>
      </c>
      <c r="R46" s="185">
        <f>SUM(T47:T53)</f>
        <v>22580.739999999998</v>
      </c>
      <c r="S46" s="61"/>
      <c r="T46" s="61"/>
      <c r="U46" s="62"/>
      <c r="V46" s="29"/>
      <c r="W46" s="29"/>
      <c r="X46" s="61"/>
      <c r="Y46" s="61"/>
      <c r="Z46" s="61"/>
      <c r="AA46" s="61"/>
      <c r="AB46" s="61"/>
      <c r="AC46" s="61"/>
      <c r="AD46" s="61"/>
      <c r="AE46" s="61"/>
      <c r="AF46" s="29"/>
      <c r="AG46" s="75"/>
      <c r="AH46" s="75"/>
      <c r="AI46" s="75"/>
      <c r="AJ46" s="75"/>
      <c r="AK46" s="75"/>
    </row>
    <row r="47" spans="1:37" s="32" customFormat="1" ht="12.75">
      <c r="A47" s="29"/>
      <c r="B47" s="53"/>
      <c r="C47" s="29" t="str">
        <f t="shared" ref="C47:C51" ca="1" si="26">IF(B47="OK",10,IF(AND(B47&lt;&gt;"OK",B47&lt;&gt;""),ROUND(_xlfn.DAYS(B47,TODAY())+7,0),""))</f>
        <v/>
      </c>
      <c r="D47" s="70"/>
      <c r="E47" s="65" t="s">
        <v>27</v>
      </c>
      <c r="F47" s="71" t="s">
        <v>115</v>
      </c>
      <c r="G47" s="72"/>
      <c r="H47" s="72">
        <v>2</v>
      </c>
      <c r="I47" s="73">
        <v>1</v>
      </c>
      <c r="J47" s="73"/>
      <c r="K47" s="74">
        <f t="shared" ref="K47:K51" si="27">IF(J47&lt;&gt;"",I47*H47*2,I47*H47)</f>
        <v>2</v>
      </c>
      <c r="L47" s="39">
        <v>258</v>
      </c>
      <c r="M47" s="61">
        <f t="shared" ref="M47:M51" si="28">L47*I47*H47</f>
        <v>516</v>
      </c>
      <c r="N47" s="61"/>
      <c r="O47" s="68">
        <v>30</v>
      </c>
      <c r="P47" s="61"/>
      <c r="Q47" s="68"/>
      <c r="R47" s="61"/>
      <c r="S47" s="61" t="s">
        <v>5</v>
      </c>
      <c r="T47" s="61">
        <f>M47*(100+O47)/100</f>
        <v>670.8</v>
      </c>
      <c r="U47" s="62"/>
      <c r="V47" s="29"/>
      <c r="W47" s="29"/>
      <c r="X47" s="61" t="str">
        <f t="shared" si="3"/>
        <v/>
      </c>
      <c r="Y47" s="61" t="str">
        <f>IF($E47=X$7,$T47,"")</f>
        <v/>
      </c>
      <c r="Z47" s="61">
        <f t="shared" si="4"/>
        <v>516</v>
      </c>
      <c r="AA47" s="61">
        <f>IF($E47=Z$7,$T47,"")</f>
        <v>670.8</v>
      </c>
      <c r="AB47" s="61" t="str">
        <f t="shared" si="5"/>
        <v/>
      </c>
      <c r="AC47" s="61" t="str">
        <f>IF($E47=AB$7,$T47,"")</f>
        <v/>
      </c>
      <c r="AD47" s="61" t="str">
        <f>IF(E47=AD$7,M47,"")</f>
        <v/>
      </c>
      <c r="AE47" s="61" t="str">
        <f>IF(E47=AD$7,T47,"")</f>
        <v/>
      </c>
      <c r="AF47" s="29"/>
      <c r="AG47" s="75">
        <f t="shared" ref="AG47:AK53" si="29">IF($A47=AG$7,$T47,0)</f>
        <v>0</v>
      </c>
      <c r="AH47" s="75">
        <f t="shared" si="29"/>
        <v>0</v>
      </c>
      <c r="AI47" s="75">
        <f t="shared" si="29"/>
        <v>0</v>
      </c>
      <c r="AJ47" s="75">
        <f t="shared" si="29"/>
        <v>0</v>
      </c>
      <c r="AK47" s="75">
        <f t="shared" si="29"/>
        <v>0</v>
      </c>
    </row>
    <row r="48" spans="1:37" s="32" customFormat="1" ht="12.75">
      <c r="A48" s="29"/>
      <c r="B48" s="53"/>
      <c r="C48" s="29" t="str">
        <f t="shared" ca="1" si="26"/>
        <v/>
      </c>
      <c r="D48" s="70"/>
      <c r="E48" s="65" t="s">
        <v>29</v>
      </c>
      <c r="F48" s="194" t="s">
        <v>112</v>
      </c>
      <c r="G48" s="195"/>
      <c r="H48" s="195">
        <v>1</v>
      </c>
      <c r="I48" s="196">
        <v>1</v>
      </c>
      <c r="J48" s="196"/>
      <c r="K48" s="197">
        <f t="shared" si="27"/>
        <v>1</v>
      </c>
      <c r="L48" s="198">
        <v>12376</v>
      </c>
      <c r="M48" s="61">
        <f t="shared" si="28"/>
        <v>12376</v>
      </c>
      <c r="N48" s="199"/>
      <c r="O48" s="200">
        <v>20</v>
      </c>
      <c r="P48" s="61"/>
      <c r="Q48" s="68"/>
      <c r="R48" s="61"/>
      <c r="S48" s="61" t="s">
        <v>5</v>
      </c>
      <c r="T48" s="61">
        <f>M48*(100+O48)/100</f>
        <v>14851.2</v>
      </c>
      <c r="U48" s="62"/>
      <c r="V48" s="29"/>
      <c r="W48" s="29"/>
      <c r="X48" s="61" t="str">
        <f t="shared" si="3"/>
        <v/>
      </c>
      <c r="Y48" s="61" t="str">
        <f>IF($E48=X$7,$T48,"")</f>
        <v/>
      </c>
      <c r="Z48" s="61" t="str">
        <f t="shared" si="4"/>
        <v/>
      </c>
      <c r="AA48" s="61" t="str">
        <f>IF($E48=Z$7,$T48,"")</f>
        <v/>
      </c>
      <c r="AB48" s="61" t="str">
        <f t="shared" si="5"/>
        <v/>
      </c>
      <c r="AC48" s="61" t="str">
        <f>IF($E48=AB$7,$T48,"")</f>
        <v/>
      </c>
      <c r="AD48" s="61">
        <f>IF(E48=AD$7,M48,"")</f>
        <v>12376</v>
      </c>
      <c r="AE48" s="61">
        <f>IF(E48=AD$7,T48,"")</f>
        <v>14851.2</v>
      </c>
      <c r="AF48" s="29"/>
      <c r="AG48" s="75">
        <f t="shared" si="29"/>
        <v>0</v>
      </c>
      <c r="AH48" s="75">
        <f t="shared" si="29"/>
        <v>0</v>
      </c>
      <c r="AI48" s="75">
        <f t="shared" si="29"/>
        <v>0</v>
      </c>
      <c r="AJ48" s="75">
        <f t="shared" si="29"/>
        <v>0</v>
      </c>
      <c r="AK48" s="75">
        <f t="shared" si="29"/>
        <v>0</v>
      </c>
    </row>
    <row r="49" spans="1:37" s="32" customFormat="1" ht="12.75">
      <c r="A49" s="29"/>
      <c r="B49" s="53"/>
      <c r="C49" s="29" t="str">
        <f t="shared" ca="1" si="26"/>
        <v/>
      </c>
      <c r="D49" s="70"/>
      <c r="E49" s="65" t="s">
        <v>27</v>
      </c>
      <c r="F49" s="71" t="s">
        <v>114</v>
      </c>
      <c r="G49" s="72"/>
      <c r="H49" s="72">
        <v>2</v>
      </c>
      <c r="I49" s="73">
        <v>1</v>
      </c>
      <c r="J49" s="73"/>
      <c r="K49" s="74">
        <f t="shared" si="27"/>
        <v>2</v>
      </c>
      <c r="L49" s="39">
        <v>258</v>
      </c>
      <c r="M49" s="61">
        <f t="shared" si="28"/>
        <v>516</v>
      </c>
      <c r="N49" s="61"/>
      <c r="O49" s="68">
        <v>30</v>
      </c>
      <c r="P49" s="61"/>
      <c r="Q49" s="68"/>
      <c r="R49" s="61"/>
      <c r="S49" s="61" t="s">
        <v>5</v>
      </c>
      <c r="T49" s="61">
        <f>M49*(100+O49)/100</f>
        <v>670.8</v>
      </c>
      <c r="U49" s="62"/>
      <c r="V49" s="29"/>
      <c r="W49" s="29"/>
      <c r="X49" s="61" t="str">
        <f t="shared" si="3"/>
        <v/>
      </c>
      <c r="Y49" s="61" t="str">
        <f>IF($E49=X$7,$T49,"")</f>
        <v/>
      </c>
      <c r="Z49" s="61">
        <f t="shared" si="4"/>
        <v>516</v>
      </c>
      <c r="AA49" s="61">
        <f>IF($E49=Z$7,$T49,"")</f>
        <v>670.8</v>
      </c>
      <c r="AB49" s="61" t="str">
        <f t="shared" si="5"/>
        <v/>
      </c>
      <c r="AC49" s="61" t="str">
        <f>IF($E49=AB$7,$T49,"")</f>
        <v/>
      </c>
      <c r="AD49" s="61" t="str">
        <f>IF(E49=AD$7,M49,"")</f>
        <v/>
      </c>
      <c r="AE49" s="61" t="str">
        <f>IF(E49=AD$7,T49,"")</f>
        <v/>
      </c>
      <c r="AF49" s="29"/>
      <c r="AG49" s="75">
        <f t="shared" si="29"/>
        <v>0</v>
      </c>
      <c r="AH49" s="75">
        <f t="shared" si="29"/>
        <v>0</v>
      </c>
      <c r="AI49" s="75">
        <f t="shared" si="29"/>
        <v>0</v>
      </c>
      <c r="AJ49" s="75">
        <f t="shared" si="29"/>
        <v>0</v>
      </c>
      <c r="AK49" s="75">
        <f t="shared" si="29"/>
        <v>0</v>
      </c>
    </row>
    <row r="50" spans="1:37" s="32" customFormat="1" ht="12.75">
      <c r="A50" s="29"/>
      <c r="B50" s="53"/>
      <c r="C50" s="29" t="str">
        <f t="shared" ca="1" si="26"/>
        <v/>
      </c>
      <c r="D50" s="70"/>
      <c r="E50" s="65" t="s">
        <v>27</v>
      </c>
      <c r="F50" s="71" t="s">
        <v>109</v>
      </c>
      <c r="G50" s="72"/>
      <c r="H50" s="72">
        <v>5</v>
      </c>
      <c r="I50" s="73">
        <v>1</v>
      </c>
      <c r="J50" s="73"/>
      <c r="K50" s="74">
        <f t="shared" si="27"/>
        <v>5</v>
      </c>
      <c r="L50" s="39">
        <v>258</v>
      </c>
      <c r="M50" s="61">
        <f t="shared" si="28"/>
        <v>1290</v>
      </c>
      <c r="N50" s="61"/>
      <c r="O50" s="68">
        <f>IF(E50&lt;&gt;AD$7,30,25)</f>
        <v>30</v>
      </c>
      <c r="P50" s="61"/>
      <c r="Q50" s="68"/>
      <c r="R50" s="61"/>
      <c r="S50" s="61" t="s">
        <v>5</v>
      </c>
      <c r="T50" s="61">
        <f>M50*(100+O50)/100</f>
        <v>1677</v>
      </c>
      <c r="U50" s="62"/>
      <c r="V50" s="29"/>
      <c r="W50" s="29"/>
      <c r="X50" s="61" t="str">
        <f t="shared" si="3"/>
        <v/>
      </c>
      <c r="Y50" s="61" t="str">
        <f>IF($E50=X$7,$T50,"")</f>
        <v/>
      </c>
      <c r="Z50" s="61">
        <f t="shared" si="4"/>
        <v>1290</v>
      </c>
      <c r="AA50" s="61">
        <f>IF($E50=Z$7,$T50,"")</f>
        <v>1677</v>
      </c>
      <c r="AB50" s="61" t="str">
        <f t="shared" si="5"/>
        <v/>
      </c>
      <c r="AC50" s="61" t="str">
        <f>IF($E50=AB$7,$T50,"")</f>
        <v/>
      </c>
      <c r="AD50" s="61" t="str">
        <f>IF(E50=AD$7,M50,"")</f>
        <v/>
      </c>
      <c r="AE50" s="61" t="str">
        <f>IF(E50=AD$7,T50,"")</f>
        <v/>
      </c>
      <c r="AF50" s="29"/>
      <c r="AG50" s="75">
        <f t="shared" si="29"/>
        <v>0</v>
      </c>
      <c r="AH50" s="75">
        <f t="shared" si="29"/>
        <v>0</v>
      </c>
      <c r="AI50" s="75">
        <f t="shared" si="29"/>
        <v>0</v>
      </c>
      <c r="AJ50" s="75">
        <f t="shared" si="29"/>
        <v>0</v>
      </c>
      <c r="AK50" s="75">
        <f t="shared" si="29"/>
        <v>0</v>
      </c>
    </row>
    <row r="51" spans="1:37" s="32" customFormat="1" ht="12.75">
      <c r="A51" s="29"/>
      <c r="B51" s="53"/>
      <c r="C51" s="29" t="str">
        <f t="shared" ca="1" si="26"/>
        <v/>
      </c>
      <c r="D51" s="70"/>
      <c r="E51" s="65" t="s">
        <v>27</v>
      </c>
      <c r="F51" s="71" t="s">
        <v>111</v>
      </c>
      <c r="G51" s="72"/>
      <c r="H51" s="72">
        <v>3</v>
      </c>
      <c r="I51" s="73">
        <v>1</v>
      </c>
      <c r="J51" s="73"/>
      <c r="K51" s="74">
        <f t="shared" si="27"/>
        <v>3</v>
      </c>
      <c r="L51" s="39">
        <v>258</v>
      </c>
      <c r="M51" s="61">
        <f t="shared" si="28"/>
        <v>774</v>
      </c>
      <c r="N51" s="61"/>
      <c r="O51" s="68">
        <f>IF(E51&lt;&gt;AD$7,30,25)</f>
        <v>30</v>
      </c>
      <c r="P51" s="61"/>
      <c r="Q51" s="68"/>
      <c r="R51" s="61"/>
      <c r="S51" s="61" t="s">
        <v>5</v>
      </c>
      <c r="T51" s="61">
        <f>M51*(100+O51)/100</f>
        <v>1006.2</v>
      </c>
      <c r="U51" s="62"/>
      <c r="V51" s="29"/>
      <c r="W51" s="29"/>
      <c r="X51" s="61" t="str">
        <f t="shared" si="3"/>
        <v/>
      </c>
      <c r="Y51" s="61" t="str">
        <f>IF($E51=X$7,$T51,"")</f>
        <v/>
      </c>
      <c r="Z51" s="61">
        <f t="shared" si="4"/>
        <v>774</v>
      </c>
      <c r="AA51" s="61">
        <f>IF($E51=Z$7,$T51,"")</f>
        <v>1006.2</v>
      </c>
      <c r="AB51" s="61" t="str">
        <f t="shared" si="5"/>
        <v/>
      </c>
      <c r="AC51" s="61" t="str">
        <f>IF($E51=AB$7,$T51,"")</f>
        <v/>
      </c>
      <c r="AD51" s="61" t="str">
        <f>IF(E51=AD$7,M51,"")</f>
        <v/>
      </c>
      <c r="AE51" s="61" t="str">
        <f>IF(E51=AD$7,T51,"")</f>
        <v/>
      </c>
      <c r="AF51" s="29"/>
      <c r="AG51" s="75">
        <f t="shared" si="29"/>
        <v>0</v>
      </c>
      <c r="AH51" s="75">
        <f t="shared" si="29"/>
        <v>0</v>
      </c>
      <c r="AI51" s="75">
        <f t="shared" si="29"/>
        <v>0</v>
      </c>
      <c r="AJ51" s="75">
        <f t="shared" si="29"/>
        <v>0</v>
      </c>
      <c r="AK51" s="75">
        <f t="shared" si="29"/>
        <v>0</v>
      </c>
    </row>
    <row r="52" spans="1:37" s="32" customFormat="1" ht="12.75">
      <c r="A52" s="29"/>
      <c r="B52" s="53"/>
      <c r="C52" s="29" t="str">
        <f ca="1">IF(B52="OK",10,IF(AND(B52&lt;&gt;"OK",B52&lt;&gt;""),ROUND(_xlfn.DAYS(B52,TODAY())+7,0),""))</f>
        <v/>
      </c>
      <c r="D52" s="70"/>
      <c r="E52" s="65" t="s">
        <v>27</v>
      </c>
      <c r="F52" s="71" t="s">
        <v>105</v>
      </c>
      <c r="G52" s="72"/>
      <c r="H52" s="72">
        <v>2</v>
      </c>
      <c r="I52" s="73">
        <v>1</v>
      </c>
      <c r="J52" s="73"/>
      <c r="K52" s="74">
        <f>IF(J52&lt;&gt;"",I52*H52*2,I52*H52)</f>
        <v>2</v>
      </c>
      <c r="L52" s="39">
        <v>230</v>
      </c>
      <c r="M52" s="61">
        <f>L52*I52*H52</f>
        <v>460</v>
      </c>
      <c r="N52" s="61"/>
      <c r="O52" s="68">
        <f>IF(E52&lt;&gt;AD$7,30,25)</f>
        <v>30</v>
      </c>
      <c r="P52" s="61"/>
      <c r="Q52" s="68"/>
      <c r="R52" s="61"/>
      <c r="S52" s="61" t="s">
        <v>5</v>
      </c>
      <c r="T52" s="61">
        <f>M52*(100+O52)/100</f>
        <v>598</v>
      </c>
      <c r="U52" s="62"/>
      <c r="V52" s="29"/>
      <c r="W52" s="29"/>
      <c r="X52" s="61" t="str">
        <f>IF($E52=X$7,$M52,"")</f>
        <v/>
      </c>
      <c r="Y52" s="61" t="str">
        <f>IF($E52=X$7,$T52,"")</f>
        <v/>
      </c>
      <c r="Z52" s="61">
        <f>IF($E52=Z$7,$M52,"")</f>
        <v>460</v>
      </c>
      <c r="AA52" s="61">
        <f>IF($E52=Z$7,$T52,"")</f>
        <v>598</v>
      </c>
      <c r="AB52" s="61" t="str">
        <f>IF($E52=AB$7,$M52,"")</f>
        <v/>
      </c>
      <c r="AC52" s="61" t="str">
        <f>IF($E52=AB$7,$T52,"")</f>
        <v/>
      </c>
      <c r="AD52" s="61" t="str">
        <f>IF(E52=AD$7,M52,"")</f>
        <v/>
      </c>
      <c r="AE52" s="61" t="str">
        <f>IF(E52=AD$7,T52,"")</f>
        <v/>
      </c>
      <c r="AF52" s="29"/>
      <c r="AG52" s="75">
        <f t="shared" si="29"/>
        <v>0</v>
      </c>
      <c r="AH52" s="75">
        <f t="shared" si="29"/>
        <v>0</v>
      </c>
      <c r="AI52" s="75">
        <f t="shared" si="29"/>
        <v>0</v>
      </c>
      <c r="AJ52" s="75">
        <f t="shared" si="29"/>
        <v>0</v>
      </c>
      <c r="AK52" s="75">
        <f t="shared" si="29"/>
        <v>0</v>
      </c>
    </row>
    <row r="53" spans="1:37" s="30" customFormat="1" ht="15" customHeight="1">
      <c r="A53" s="29"/>
      <c r="B53" s="76"/>
      <c r="C53" s="30" t="str">
        <f t="shared" ref="C53" ca="1" si="30">IF(B53="OK",10,IF(AND(B53&lt;&gt;"OK",B53&lt;&gt;""),ROUND(_xlfn.DAYS(B53,TODAY())+7,0),""))</f>
        <v/>
      </c>
      <c r="D53" s="77"/>
      <c r="E53" s="65" t="s">
        <v>27</v>
      </c>
      <c r="F53" s="71" t="s">
        <v>25</v>
      </c>
      <c r="G53" s="29"/>
      <c r="H53" s="29"/>
      <c r="I53" s="29"/>
      <c r="J53" s="29"/>
      <c r="K53" s="78">
        <v>15</v>
      </c>
      <c r="L53" s="79"/>
      <c r="M53" s="79">
        <f>SUM(M47:M52)*K53/100</f>
        <v>2389.8000000000002</v>
      </c>
      <c r="N53" s="61"/>
      <c r="O53" s="68">
        <f>IF(E53&lt;&gt;AD$7,30,25)</f>
        <v>30</v>
      </c>
      <c r="P53" s="61"/>
      <c r="Q53" s="68"/>
      <c r="R53" s="61"/>
      <c r="S53" s="61" t="s">
        <v>5</v>
      </c>
      <c r="T53" s="61">
        <f>M53*(100+O53)/100</f>
        <v>3106.74</v>
      </c>
      <c r="U53" s="63"/>
      <c r="X53" s="61" t="str">
        <f t="shared" si="3"/>
        <v/>
      </c>
      <c r="Y53" s="61" t="str">
        <f>IF($E53=X$7,$T53,"")</f>
        <v/>
      </c>
      <c r="Z53" s="61">
        <f t="shared" si="4"/>
        <v>2389.8000000000002</v>
      </c>
      <c r="AA53" s="61">
        <f>IF($E53=Z$7,$T53,"")</f>
        <v>3106.74</v>
      </c>
      <c r="AB53" s="61" t="str">
        <f t="shared" si="5"/>
        <v/>
      </c>
      <c r="AC53" s="61" t="str">
        <f>IF($E53=AB$7,$T53,"")</f>
        <v/>
      </c>
      <c r="AD53" s="69" t="str">
        <f>IF(E53=AD$7,M53,"")</f>
        <v/>
      </c>
      <c r="AE53" s="69" t="str">
        <f>IF(E53=AD$7,T53,"")</f>
        <v/>
      </c>
      <c r="AG53" s="57">
        <f t="shared" si="29"/>
        <v>0</v>
      </c>
      <c r="AH53" s="57">
        <f t="shared" si="29"/>
        <v>0</v>
      </c>
      <c r="AI53" s="57">
        <f t="shared" si="29"/>
        <v>0</v>
      </c>
      <c r="AJ53" s="57">
        <f t="shared" si="29"/>
        <v>0</v>
      </c>
      <c r="AK53" s="57">
        <f t="shared" si="29"/>
        <v>0</v>
      </c>
    </row>
    <row r="54" spans="1:37" s="32" customFormat="1" ht="15">
      <c r="A54" s="29"/>
      <c r="B54" s="53"/>
      <c r="C54" s="29" t="str">
        <f t="shared" ref="C54:C58" ca="1" si="31">IF(B54="OK",10,IF(AND(B54&lt;&gt;"OK",B54&lt;&gt;""),ROUND(_xlfn.DAYS(B54,TODAY())+7,0),""))</f>
        <v/>
      </c>
      <c r="D54" s="70"/>
      <c r="E54" s="65"/>
      <c r="F54" s="184" t="s">
        <v>107</v>
      </c>
      <c r="G54" s="185">
        <f>SUM(M55:M60)</f>
        <v>14981.05</v>
      </c>
      <c r="H54" s="72"/>
      <c r="I54" s="73"/>
      <c r="J54" s="73"/>
      <c r="K54" s="74"/>
      <c r="L54" s="39"/>
      <c r="M54" s="61"/>
      <c r="N54" s="61"/>
      <c r="O54" s="68"/>
      <c r="P54" s="61"/>
      <c r="Q54" s="78">
        <f>R54/G54</f>
        <v>1.2281692538239979</v>
      </c>
      <c r="R54" s="185">
        <f>SUM(T55:T60)</f>
        <v>18399.265000000003</v>
      </c>
      <c r="S54" s="61"/>
      <c r="T54" s="61"/>
      <c r="U54" s="62"/>
      <c r="V54" s="29"/>
      <c r="W54" s="29"/>
      <c r="X54" s="61"/>
      <c r="Y54" s="61"/>
      <c r="Z54" s="61"/>
      <c r="AA54" s="61"/>
      <c r="AB54" s="61"/>
      <c r="AC54" s="61"/>
      <c r="AD54" s="61"/>
      <c r="AE54" s="61"/>
      <c r="AF54" s="29"/>
      <c r="AG54" s="75"/>
      <c r="AH54" s="75"/>
      <c r="AI54" s="75"/>
      <c r="AJ54" s="75"/>
      <c r="AK54" s="75"/>
    </row>
    <row r="55" spans="1:37" s="32" customFormat="1" ht="12.75">
      <c r="A55" s="29"/>
      <c r="B55" s="53"/>
      <c r="C55" s="29" t="str">
        <f t="shared" ca="1" si="31"/>
        <v/>
      </c>
      <c r="D55" s="70"/>
      <c r="E55" s="65" t="s">
        <v>27</v>
      </c>
      <c r="F55" s="71" t="s">
        <v>115</v>
      </c>
      <c r="G55" s="72"/>
      <c r="H55" s="72">
        <v>1</v>
      </c>
      <c r="I55" s="73">
        <v>1</v>
      </c>
      <c r="J55" s="73"/>
      <c r="K55" s="74">
        <f t="shared" ref="K55:K58" si="32">IF(J55&lt;&gt;"",I55*H55*2,I55*H55)</f>
        <v>1</v>
      </c>
      <c r="L55" s="39">
        <v>258</v>
      </c>
      <c r="M55" s="61">
        <f t="shared" ref="M55:M58" si="33">L55*I55*H55</f>
        <v>258</v>
      </c>
      <c r="N55" s="61"/>
      <c r="O55" s="68">
        <v>30</v>
      </c>
      <c r="P55" s="61"/>
      <c r="Q55" s="68"/>
      <c r="R55" s="61"/>
      <c r="S55" s="61" t="s">
        <v>5</v>
      </c>
      <c r="T55" s="61">
        <f>M55*(100+O55)/100</f>
        <v>335.4</v>
      </c>
      <c r="U55" s="62"/>
      <c r="V55" s="29"/>
      <c r="W55" s="29"/>
      <c r="X55" s="61" t="str">
        <f t="shared" si="3"/>
        <v/>
      </c>
      <c r="Y55" s="61" t="str">
        <f>IF($E55=X$7,$T55,"")</f>
        <v/>
      </c>
      <c r="Z55" s="61">
        <f t="shared" si="4"/>
        <v>258</v>
      </c>
      <c r="AA55" s="61">
        <f>IF($E55=Z$7,$T55,"")</f>
        <v>335.4</v>
      </c>
      <c r="AB55" s="61" t="str">
        <f t="shared" si="5"/>
        <v/>
      </c>
      <c r="AC55" s="61" t="str">
        <f>IF($E55=AB$7,$T55,"")</f>
        <v/>
      </c>
      <c r="AD55" s="61" t="str">
        <f>IF(E55=AD$7,M55,"")</f>
        <v/>
      </c>
      <c r="AE55" s="61" t="str">
        <f>IF(E55=AD$7,T55,"")</f>
        <v/>
      </c>
      <c r="AF55" s="29"/>
      <c r="AG55" s="75">
        <f t="shared" ref="AG55:AK60" si="34">IF($A55=AG$7,$T55,0)</f>
        <v>0</v>
      </c>
      <c r="AH55" s="75">
        <f t="shared" si="34"/>
        <v>0</v>
      </c>
      <c r="AI55" s="75">
        <f t="shared" si="34"/>
        <v>0</v>
      </c>
      <c r="AJ55" s="75">
        <f t="shared" si="34"/>
        <v>0</v>
      </c>
      <c r="AK55" s="75">
        <f t="shared" si="34"/>
        <v>0</v>
      </c>
    </row>
    <row r="56" spans="1:37" s="32" customFormat="1" ht="12.75">
      <c r="A56" s="29"/>
      <c r="B56" s="53"/>
      <c r="C56" s="29" t="str">
        <f t="shared" ref="C56" ca="1" si="35">IF(B56="OK",10,IF(AND(B56&lt;&gt;"OK",B56&lt;&gt;""),ROUND(_xlfn.DAYS(B56,TODAY())+7,0),""))</f>
        <v/>
      </c>
      <c r="D56" s="70"/>
      <c r="E56" s="65" t="s">
        <v>29</v>
      </c>
      <c r="F56" s="194" t="s">
        <v>112</v>
      </c>
      <c r="G56" s="195"/>
      <c r="H56" s="195">
        <v>1</v>
      </c>
      <c r="I56" s="196">
        <v>1</v>
      </c>
      <c r="J56" s="196"/>
      <c r="K56" s="197">
        <f t="shared" ref="K56" si="36">IF(J56&lt;&gt;"",I56*H56*2,I56*H56)</f>
        <v>1</v>
      </c>
      <c r="L56" s="198">
        <v>10761</v>
      </c>
      <c r="M56" s="61">
        <f t="shared" ref="M56" si="37">L56*I56*H56</f>
        <v>10761</v>
      </c>
      <c r="N56" s="199"/>
      <c r="O56" s="200">
        <v>20</v>
      </c>
      <c r="P56" s="61"/>
      <c r="Q56" s="68"/>
      <c r="R56" s="61"/>
      <c r="S56" s="61" t="s">
        <v>5</v>
      </c>
      <c r="T56" s="61">
        <f>M56*(100+O56)/100</f>
        <v>12913.2</v>
      </c>
      <c r="U56" s="62"/>
      <c r="V56" s="29"/>
      <c r="W56" s="29"/>
      <c r="X56" s="61" t="str">
        <f t="shared" si="3"/>
        <v/>
      </c>
      <c r="Y56" s="61" t="str">
        <f>IF($E56=X$7,$T56,"")</f>
        <v/>
      </c>
      <c r="Z56" s="61" t="str">
        <f t="shared" si="4"/>
        <v/>
      </c>
      <c r="AA56" s="61" t="str">
        <f>IF($E56=Z$7,$T56,"")</f>
        <v/>
      </c>
      <c r="AB56" s="61" t="str">
        <f t="shared" si="5"/>
        <v/>
      </c>
      <c r="AC56" s="61" t="str">
        <f>IF($E56=AB$7,$T56,"")</f>
        <v/>
      </c>
      <c r="AD56" s="61">
        <f>IF(E56=AD$7,M56,"")</f>
        <v>10761</v>
      </c>
      <c r="AE56" s="61">
        <f>IF(E56=AD$7,T56,"")</f>
        <v>12913.2</v>
      </c>
      <c r="AF56" s="29"/>
      <c r="AG56" s="75">
        <f t="shared" si="34"/>
        <v>0</v>
      </c>
      <c r="AH56" s="75">
        <f t="shared" si="34"/>
        <v>0</v>
      </c>
      <c r="AI56" s="75">
        <f t="shared" si="34"/>
        <v>0</v>
      </c>
      <c r="AJ56" s="75">
        <f t="shared" si="34"/>
        <v>0</v>
      </c>
      <c r="AK56" s="75">
        <f t="shared" si="34"/>
        <v>0</v>
      </c>
    </row>
    <row r="57" spans="1:37" s="32" customFormat="1" ht="12.75">
      <c r="A57" s="29"/>
      <c r="B57" s="53"/>
      <c r="C57" s="29" t="str">
        <f t="shared" ca="1" si="31"/>
        <v/>
      </c>
      <c r="D57" s="70"/>
      <c r="E57" s="65" t="s">
        <v>27</v>
      </c>
      <c r="F57" s="71" t="s">
        <v>109</v>
      </c>
      <c r="G57" s="72"/>
      <c r="H57" s="72">
        <v>3</v>
      </c>
      <c r="I57" s="73">
        <v>1</v>
      </c>
      <c r="J57" s="73"/>
      <c r="K57" s="74">
        <f t="shared" si="32"/>
        <v>3</v>
      </c>
      <c r="L57" s="39">
        <v>258</v>
      </c>
      <c r="M57" s="61">
        <f t="shared" si="33"/>
        <v>774</v>
      </c>
      <c r="N57" s="61"/>
      <c r="O57" s="68">
        <f>IF(E57&lt;&gt;AD$7,30,25)</f>
        <v>30</v>
      </c>
      <c r="P57" s="61"/>
      <c r="Q57" s="68"/>
      <c r="R57" s="61"/>
      <c r="S57" s="61" t="s">
        <v>5</v>
      </c>
      <c r="T57" s="61">
        <f>M57*(100+O57)/100</f>
        <v>1006.2</v>
      </c>
      <c r="U57" s="62"/>
      <c r="V57" s="29"/>
      <c r="W57" s="29"/>
      <c r="X57" s="61" t="str">
        <f t="shared" si="3"/>
        <v/>
      </c>
      <c r="Y57" s="61" t="str">
        <f>IF($E57=X$7,$T57,"")</f>
        <v/>
      </c>
      <c r="Z57" s="61">
        <f t="shared" si="4"/>
        <v>774</v>
      </c>
      <c r="AA57" s="61">
        <f>IF($E57=Z$7,$T57,"")</f>
        <v>1006.2</v>
      </c>
      <c r="AB57" s="61" t="str">
        <f t="shared" si="5"/>
        <v/>
      </c>
      <c r="AC57" s="61" t="str">
        <f>IF($E57=AB$7,$T57,"")</f>
        <v/>
      </c>
      <c r="AD57" s="61" t="str">
        <f>IF(E57=AD$7,M57,"")</f>
        <v/>
      </c>
      <c r="AE57" s="61" t="str">
        <f>IF(E57=AD$7,T57,"")</f>
        <v/>
      </c>
      <c r="AF57" s="29"/>
      <c r="AG57" s="75">
        <f t="shared" si="34"/>
        <v>0</v>
      </c>
      <c r="AH57" s="75">
        <f t="shared" si="34"/>
        <v>0</v>
      </c>
      <c r="AI57" s="75">
        <f t="shared" si="34"/>
        <v>0</v>
      </c>
      <c r="AJ57" s="75">
        <f t="shared" si="34"/>
        <v>0</v>
      </c>
      <c r="AK57" s="75">
        <f t="shared" si="34"/>
        <v>0</v>
      </c>
    </row>
    <row r="58" spans="1:37" s="32" customFormat="1" ht="12.75">
      <c r="A58" s="29"/>
      <c r="B58" s="53"/>
      <c r="C58" s="29" t="str">
        <f t="shared" ca="1" si="31"/>
        <v/>
      </c>
      <c r="D58" s="70"/>
      <c r="E58" s="65" t="s">
        <v>27</v>
      </c>
      <c r="F58" s="71" t="s">
        <v>111</v>
      </c>
      <c r="G58" s="72"/>
      <c r="H58" s="72">
        <v>3</v>
      </c>
      <c r="I58" s="73">
        <v>1</v>
      </c>
      <c r="J58" s="73"/>
      <c r="K58" s="74">
        <f t="shared" si="32"/>
        <v>3</v>
      </c>
      <c r="L58" s="39">
        <v>258</v>
      </c>
      <c r="M58" s="61">
        <f t="shared" si="33"/>
        <v>774</v>
      </c>
      <c r="N58" s="61"/>
      <c r="O58" s="68">
        <f>IF(E58&lt;&gt;AD$7,30,25)</f>
        <v>30</v>
      </c>
      <c r="P58" s="61"/>
      <c r="Q58" s="68"/>
      <c r="R58" s="61"/>
      <c r="S58" s="61" t="s">
        <v>5</v>
      </c>
      <c r="T58" s="61">
        <f>M58*(100+O58)/100</f>
        <v>1006.2</v>
      </c>
      <c r="U58" s="62"/>
      <c r="V58" s="29"/>
      <c r="W58" s="29"/>
      <c r="X58" s="61" t="str">
        <f t="shared" si="3"/>
        <v/>
      </c>
      <c r="Y58" s="61" t="str">
        <f>IF($E58=X$7,$T58,"")</f>
        <v/>
      </c>
      <c r="Z58" s="61">
        <f t="shared" si="4"/>
        <v>774</v>
      </c>
      <c r="AA58" s="61">
        <f>IF($E58=Z$7,$T58,"")</f>
        <v>1006.2</v>
      </c>
      <c r="AB58" s="61" t="str">
        <f t="shared" si="5"/>
        <v/>
      </c>
      <c r="AC58" s="61" t="str">
        <f>IF($E58=AB$7,$T58,"")</f>
        <v/>
      </c>
      <c r="AD58" s="61" t="str">
        <f>IF(E58=AD$7,M58,"")</f>
        <v/>
      </c>
      <c r="AE58" s="61" t="str">
        <f>IF(E58=AD$7,T58,"")</f>
        <v/>
      </c>
      <c r="AF58" s="29"/>
      <c r="AG58" s="75">
        <f t="shared" si="34"/>
        <v>0</v>
      </c>
      <c r="AH58" s="75">
        <f t="shared" si="34"/>
        <v>0</v>
      </c>
      <c r="AI58" s="75">
        <f t="shared" si="34"/>
        <v>0</v>
      </c>
      <c r="AJ58" s="75">
        <f t="shared" si="34"/>
        <v>0</v>
      </c>
      <c r="AK58" s="75">
        <f t="shared" si="34"/>
        <v>0</v>
      </c>
    </row>
    <row r="59" spans="1:37" s="32" customFormat="1" ht="12.75">
      <c r="A59" s="29"/>
      <c r="B59" s="53"/>
      <c r="C59" s="29" t="str">
        <f ca="1">IF(B59="OK",10,IF(AND(B59&lt;&gt;"OK",B59&lt;&gt;""),ROUND(_xlfn.DAYS(B59,TODAY())+7,0),""))</f>
        <v/>
      </c>
      <c r="D59" s="70"/>
      <c r="E59" s="65" t="s">
        <v>27</v>
      </c>
      <c r="F59" s="71" t="s">
        <v>105</v>
      </c>
      <c r="G59" s="72"/>
      <c r="H59" s="72">
        <v>2</v>
      </c>
      <c r="I59" s="73">
        <v>1</v>
      </c>
      <c r="J59" s="73"/>
      <c r="K59" s="74">
        <f>IF(J59&lt;&gt;"",I59*H59*2,I59*H59)</f>
        <v>2</v>
      </c>
      <c r="L59" s="39">
        <v>230</v>
      </c>
      <c r="M59" s="61">
        <f>L59*I59*H59</f>
        <v>460</v>
      </c>
      <c r="N59" s="61"/>
      <c r="O59" s="68">
        <f>IF(E59&lt;&gt;AD$7,30,25)</f>
        <v>30</v>
      </c>
      <c r="P59" s="61"/>
      <c r="Q59" s="68"/>
      <c r="R59" s="61"/>
      <c r="S59" s="61" t="s">
        <v>5</v>
      </c>
      <c r="T59" s="61">
        <f>M59*(100+O59)/100</f>
        <v>598</v>
      </c>
      <c r="U59" s="62"/>
      <c r="V59" s="29"/>
      <c r="W59" s="29"/>
      <c r="X59" s="61" t="str">
        <f>IF($E59=X$7,$M59,"")</f>
        <v/>
      </c>
      <c r="Y59" s="61" t="str">
        <f>IF($E59=X$7,$T59,"")</f>
        <v/>
      </c>
      <c r="Z59" s="61">
        <f>IF($E59=Z$7,$M59,"")</f>
        <v>460</v>
      </c>
      <c r="AA59" s="61">
        <f>IF($E59=Z$7,$T59,"")</f>
        <v>598</v>
      </c>
      <c r="AB59" s="61" t="str">
        <f>IF($E59=AB$7,$M59,"")</f>
        <v/>
      </c>
      <c r="AC59" s="61" t="str">
        <f>IF($E59=AB$7,$T59,"")</f>
        <v/>
      </c>
      <c r="AD59" s="61" t="str">
        <f>IF(E59=AD$7,M59,"")</f>
        <v/>
      </c>
      <c r="AE59" s="61" t="str">
        <f>IF(E59=AD$7,T59,"")</f>
        <v/>
      </c>
      <c r="AF59" s="29"/>
      <c r="AG59" s="75">
        <f t="shared" si="34"/>
        <v>0</v>
      </c>
      <c r="AH59" s="75">
        <f t="shared" si="34"/>
        <v>0</v>
      </c>
      <c r="AI59" s="75">
        <f t="shared" si="34"/>
        <v>0</v>
      </c>
      <c r="AJ59" s="75">
        <f t="shared" si="34"/>
        <v>0</v>
      </c>
      <c r="AK59" s="75">
        <f t="shared" si="34"/>
        <v>0</v>
      </c>
    </row>
    <row r="60" spans="1:37" s="30" customFormat="1" ht="15" customHeight="1">
      <c r="A60" s="29"/>
      <c r="B60" s="76"/>
      <c r="C60" s="30" t="str">
        <f t="shared" ref="C60" ca="1" si="38">IF(B60="OK",10,IF(AND(B60&lt;&gt;"OK",B60&lt;&gt;""),ROUND(_xlfn.DAYS(B60,TODAY())+7,0),""))</f>
        <v/>
      </c>
      <c r="D60" s="77"/>
      <c r="E60" s="65" t="s">
        <v>27</v>
      </c>
      <c r="F60" s="71" t="s">
        <v>25</v>
      </c>
      <c r="G60" s="29"/>
      <c r="H60" s="29"/>
      <c r="I60" s="29"/>
      <c r="J60" s="29"/>
      <c r="K60" s="78">
        <v>15</v>
      </c>
      <c r="L60" s="79"/>
      <c r="M60" s="79">
        <f>SUM(M55:M59)*K60/100</f>
        <v>1954.05</v>
      </c>
      <c r="N60" s="61"/>
      <c r="O60" s="68">
        <f>IF(E60&lt;&gt;AD$7,30,25)</f>
        <v>30</v>
      </c>
      <c r="P60" s="61"/>
      <c r="Q60" s="68"/>
      <c r="R60" s="61"/>
      <c r="S60" s="61" t="s">
        <v>5</v>
      </c>
      <c r="T60" s="61">
        <f>M60*(100+O60)/100</f>
        <v>2540.2649999999999</v>
      </c>
      <c r="U60" s="63"/>
      <c r="X60" s="61" t="str">
        <f t="shared" si="3"/>
        <v/>
      </c>
      <c r="Y60" s="61" t="str">
        <f>IF($E60=X$7,$T60,"")</f>
        <v/>
      </c>
      <c r="Z60" s="61">
        <f t="shared" si="4"/>
        <v>1954.05</v>
      </c>
      <c r="AA60" s="61">
        <f>IF($E60=Z$7,$T60,"")</f>
        <v>2540.2649999999999</v>
      </c>
      <c r="AB60" s="61" t="str">
        <f t="shared" si="5"/>
        <v/>
      </c>
      <c r="AC60" s="61" t="str">
        <f>IF($E60=AB$7,$T60,"")</f>
        <v/>
      </c>
      <c r="AD60" s="69" t="str">
        <f>IF(E60=AD$7,M60,"")</f>
        <v/>
      </c>
      <c r="AE60" s="69" t="str">
        <f>IF(E60=AD$7,T60,"")</f>
        <v/>
      </c>
      <c r="AG60" s="57">
        <f t="shared" si="34"/>
        <v>0</v>
      </c>
      <c r="AH60" s="57">
        <f t="shared" si="34"/>
        <v>0</v>
      </c>
      <c r="AI60" s="57">
        <f t="shared" si="34"/>
        <v>0</v>
      </c>
      <c r="AJ60" s="57">
        <f t="shared" si="34"/>
        <v>0</v>
      </c>
      <c r="AK60" s="57">
        <f t="shared" si="34"/>
        <v>0</v>
      </c>
    </row>
    <row r="61" spans="1:37" s="30" customFormat="1" ht="5.0999999999999996" customHeight="1">
      <c r="A61" s="29"/>
      <c r="B61" s="76"/>
      <c r="D61" s="77"/>
      <c r="E61" s="65"/>
      <c r="F61" s="71"/>
      <c r="G61" s="29"/>
      <c r="H61" s="29"/>
      <c r="I61" s="29"/>
      <c r="J61" s="29"/>
      <c r="K61" s="78"/>
      <c r="L61" s="79"/>
      <c r="M61" s="79"/>
      <c r="N61" s="61"/>
      <c r="O61" s="68"/>
      <c r="P61" s="61"/>
      <c r="Q61" s="68"/>
      <c r="R61" s="61"/>
      <c r="S61" s="61"/>
      <c r="T61" s="61"/>
      <c r="U61" s="63"/>
      <c r="X61" s="61"/>
      <c r="Y61" s="61"/>
      <c r="Z61" s="61"/>
      <c r="AA61" s="61"/>
      <c r="AB61" s="61"/>
      <c r="AC61" s="61"/>
      <c r="AD61" s="69"/>
      <c r="AE61" s="69"/>
      <c r="AG61" s="57"/>
      <c r="AH61" s="57"/>
      <c r="AI61" s="57"/>
      <c r="AJ61" s="57"/>
      <c r="AK61" s="57"/>
    </row>
    <row r="62" spans="1:37" ht="15" hidden="1" customHeight="1">
      <c r="A62" s="29" t="s">
        <v>10</v>
      </c>
      <c r="B62" s="35"/>
      <c r="C62" s="30" t="str">
        <f t="shared" ref="C62:C89" ca="1" si="39">IF(B62="OK",10,IF(AND(B62&lt;&gt;"OK",B62&lt;&gt;""),ROUND(_xlfn.DAYS(B62,TODAY())+7,0),""))</f>
        <v/>
      </c>
      <c r="D62" s="64"/>
      <c r="E62" s="65" t="s">
        <v>29</v>
      </c>
      <c r="F62" s="71" t="s">
        <v>35</v>
      </c>
      <c r="G62" s="80" t="s">
        <v>36</v>
      </c>
      <c r="H62" s="72"/>
      <c r="I62" s="73"/>
      <c r="J62" s="81">
        <v>1</v>
      </c>
      <c r="K62" s="82">
        <v>0</v>
      </c>
      <c r="L62" s="79">
        <v>111.26</v>
      </c>
      <c r="M62" s="61">
        <f t="shared" ref="M62:M69" si="40">L62*K62</f>
        <v>0</v>
      </c>
      <c r="N62" s="61"/>
      <c r="O62" s="68">
        <f t="shared" ref="O62:O70" si="41">IF(E62&lt;&gt;AD$7,30,25)</f>
        <v>25</v>
      </c>
      <c r="P62" s="61"/>
      <c r="Q62" s="68"/>
      <c r="R62" s="61"/>
      <c r="S62" s="61" t="s">
        <v>5</v>
      </c>
      <c r="T62" s="61">
        <f t="shared" ref="T62:T70" si="42">P62*(100+$Q62)/100+R62</f>
        <v>0</v>
      </c>
      <c r="U62" s="63"/>
      <c r="X62" s="61" t="str">
        <f t="shared" ref="X62:X93" si="43">IF($E62=X$7,$M62,"")</f>
        <v/>
      </c>
      <c r="Y62" s="61" t="str">
        <f t="shared" ref="Y62:Y70" si="44">IF($E62=X$7,$T62,"")</f>
        <v/>
      </c>
      <c r="Z62" s="61" t="str">
        <f t="shared" ref="Z62:Z93" si="45">IF($E62=Z$7,$M62,"")</f>
        <v/>
      </c>
      <c r="AA62" s="61" t="str">
        <f t="shared" ref="AA62:AA70" si="46">IF($E62=Z$7,$T62,"")</f>
        <v/>
      </c>
      <c r="AB62" s="61" t="str">
        <f t="shared" ref="AB62:AB93" si="47">IF($E62=AB$7,$M62,"")</f>
        <v/>
      </c>
      <c r="AC62" s="61" t="str">
        <f t="shared" ref="AC62:AC70" si="48">IF($E62=AB$7,$T62,"")</f>
        <v/>
      </c>
      <c r="AD62" s="69">
        <f t="shared" ref="AD62:AD70" si="49">IF(E62=AD$7,M62,"")</f>
        <v>0</v>
      </c>
      <c r="AE62" s="69">
        <f t="shared" ref="AE62:AE70" si="50">IF(E62=AD$7,T62,"")</f>
        <v>0</v>
      </c>
      <c r="AG62" s="57">
        <f t="shared" ref="AG62:AK70" si="51">IF($A62=AG$7,$T62,0)</f>
        <v>0</v>
      </c>
      <c r="AH62" s="57">
        <f t="shared" si="51"/>
        <v>0</v>
      </c>
      <c r="AI62" s="57">
        <f t="shared" si="51"/>
        <v>0</v>
      </c>
      <c r="AJ62" s="57">
        <f t="shared" si="51"/>
        <v>0</v>
      </c>
      <c r="AK62" s="57">
        <f t="shared" si="51"/>
        <v>0</v>
      </c>
    </row>
    <row r="63" spans="1:37" ht="15" hidden="1" customHeight="1">
      <c r="A63" s="29" t="s">
        <v>10</v>
      </c>
      <c r="B63" s="35"/>
      <c r="C63" s="30" t="str">
        <f t="shared" ca="1" si="39"/>
        <v/>
      </c>
      <c r="D63" s="64"/>
      <c r="E63" s="65" t="s">
        <v>29</v>
      </c>
      <c r="F63" s="71" t="s">
        <v>37</v>
      </c>
      <c r="G63" s="80" t="s">
        <v>38</v>
      </c>
      <c r="H63" s="72"/>
      <c r="I63" s="73"/>
      <c r="J63" s="81">
        <v>12</v>
      </c>
      <c r="K63" s="82">
        <v>0</v>
      </c>
      <c r="L63" s="79">
        <v>111.26</v>
      </c>
      <c r="M63" s="61">
        <f t="shared" si="40"/>
        <v>0</v>
      </c>
      <c r="N63" s="61"/>
      <c r="O63" s="68">
        <f t="shared" si="41"/>
        <v>25</v>
      </c>
      <c r="P63" s="61"/>
      <c r="Q63" s="68"/>
      <c r="R63" s="61"/>
      <c r="S63" s="61" t="s">
        <v>5</v>
      </c>
      <c r="T63" s="61">
        <f t="shared" si="42"/>
        <v>0</v>
      </c>
      <c r="U63" s="63"/>
      <c r="X63" s="61" t="str">
        <f t="shared" si="43"/>
        <v/>
      </c>
      <c r="Y63" s="61" t="str">
        <f t="shared" si="44"/>
        <v/>
      </c>
      <c r="Z63" s="61" t="str">
        <f t="shared" si="45"/>
        <v/>
      </c>
      <c r="AA63" s="61" t="str">
        <f t="shared" si="46"/>
        <v/>
      </c>
      <c r="AB63" s="61" t="str">
        <f t="shared" si="47"/>
        <v/>
      </c>
      <c r="AC63" s="61" t="str">
        <f t="shared" si="48"/>
        <v/>
      </c>
      <c r="AD63" s="69">
        <f t="shared" si="49"/>
        <v>0</v>
      </c>
      <c r="AE63" s="69">
        <f t="shared" si="50"/>
        <v>0</v>
      </c>
      <c r="AG63" s="57">
        <f t="shared" si="51"/>
        <v>0</v>
      </c>
      <c r="AH63" s="57">
        <f t="shared" si="51"/>
        <v>0</v>
      </c>
      <c r="AI63" s="57">
        <f t="shared" si="51"/>
        <v>0</v>
      </c>
      <c r="AJ63" s="57">
        <f t="shared" si="51"/>
        <v>0</v>
      </c>
      <c r="AK63" s="57">
        <f t="shared" si="51"/>
        <v>0</v>
      </c>
    </row>
    <row r="64" spans="1:37" ht="15" hidden="1" customHeight="1">
      <c r="A64" s="29" t="s">
        <v>10</v>
      </c>
      <c r="B64" s="35"/>
      <c r="C64" s="30" t="str">
        <f t="shared" ca="1" si="39"/>
        <v/>
      </c>
      <c r="D64" s="64"/>
      <c r="E64" s="65" t="s">
        <v>29</v>
      </c>
      <c r="F64" s="71" t="s">
        <v>43</v>
      </c>
      <c r="G64" s="80" t="s">
        <v>44</v>
      </c>
      <c r="H64" s="72"/>
      <c r="I64" s="73"/>
      <c r="J64" s="81">
        <v>6</v>
      </c>
      <c r="K64" s="82">
        <v>0</v>
      </c>
      <c r="L64" s="79">
        <v>145.18</v>
      </c>
      <c r="M64" s="61">
        <f>L64*K64</f>
        <v>0</v>
      </c>
      <c r="N64" s="61"/>
      <c r="O64" s="68">
        <f t="shared" si="41"/>
        <v>25</v>
      </c>
      <c r="P64" s="61"/>
      <c r="Q64" s="68"/>
      <c r="R64" s="61"/>
      <c r="S64" s="61" t="s">
        <v>5</v>
      </c>
      <c r="T64" s="61">
        <f t="shared" si="42"/>
        <v>0</v>
      </c>
      <c r="U64" s="63"/>
      <c r="X64" s="61" t="str">
        <f t="shared" si="43"/>
        <v/>
      </c>
      <c r="Y64" s="61" t="str">
        <f t="shared" si="44"/>
        <v/>
      </c>
      <c r="Z64" s="61" t="str">
        <f t="shared" si="45"/>
        <v/>
      </c>
      <c r="AA64" s="61" t="str">
        <f t="shared" si="46"/>
        <v/>
      </c>
      <c r="AB64" s="61" t="str">
        <f t="shared" si="47"/>
        <v/>
      </c>
      <c r="AC64" s="61" t="str">
        <f t="shared" si="48"/>
        <v/>
      </c>
      <c r="AD64" s="69">
        <f t="shared" si="49"/>
        <v>0</v>
      </c>
      <c r="AE64" s="69">
        <f t="shared" si="50"/>
        <v>0</v>
      </c>
      <c r="AG64" s="57">
        <f t="shared" si="51"/>
        <v>0</v>
      </c>
      <c r="AH64" s="57">
        <f t="shared" si="51"/>
        <v>0</v>
      </c>
      <c r="AI64" s="57">
        <f t="shared" si="51"/>
        <v>0</v>
      </c>
      <c r="AJ64" s="57">
        <f t="shared" si="51"/>
        <v>0</v>
      </c>
      <c r="AK64" s="57">
        <f t="shared" si="51"/>
        <v>0</v>
      </c>
    </row>
    <row r="65" spans="1:37" ht="15" hidden="1" customHeight="1">
      <c r="A65" s="29" t="s">
        <v>10</v>
      </c>
      <c r="B65" s="35"/>
      <c r="C65" s="30" t="str">
        <f t="shared" ca="1" si="39"/>
        <v/>
      </c>
      <c r="D65" s="64"/>
      <c r="E65" s="65" t="s">
        <v>29</v>
      </c>
      <c r="F65" s="71" t="s">
        <v>39</v>
      </c>
      <c r="G65" s="80" t="s">
        <v>40</v>
      </c>
      <c r="H65" s="72"/>
      <c r="I65" s="73"/>
      <c r="J65" s="81">
        <v>8</v>
      </c>
      <c r="K65" s="82">
        <v>0</v>
      </c>
      <c r="L65" s="79">
        <v>54.86</v>
      </c>
      <c r="M65" s="61">
        <f t="shared" si="40"/>
        <v>0</v>
      </c>
      <c r="N65" s="61"/>
      <c r="O65" s="68">
        <f t="shared" si="41"/>
        <v>25</v>
      </c>
      <c r="P65" s="61"/>
      <c r="Q65" s="68"/>
      <c r="R65" s="61"/>
      <c r="S65" s="61" t="s">
        <v>5</v>
      </c>
      <c r="T65" s="61">
        <f t="shared" si="42"/>
        <v>0</v>
      </c>
      <c r="U65" s="63"/>
      <c r="X65" s="61" t="str">
        <f t="shared" si="43"/>
        <v/>
      </c>
      <c r="Y65" s="61" t="str">
        <f t="shared" si="44"/>
        <v/>
      </c>
      <c r="Z65" s="61" t="str">
        <f t="shared" si="45"/>
        <v/>
      </c>
      <c r="AA65" s="61" t="str">
        <f t="shared" si="46"/>
        <v/>
      </c>
      <c r="AB65" s="61" t="str">
        <f t="shared" si="47"/>
        <v/>
      </c>
      <c r="AC65" s="61" t="str">
        <f t="shared" si="48"/>
        <v/>
      </c>
      <c r="AD65" s="69">
        <f t="shared" si="49"/>
        <v>0</v>
      </c>
      <c r="AE65" s="69">
        <f t="shared" si="50"/>
        <v>0</v>
      </c>
      <c r="AG65" s="57">
        <f t="shared" si="51"/>
        <v>0</v>
      </c>
      <c r="AH65" s="57">
        <f t="shared" si="51"/>
        <v>0</v>
      </c>
      <c r="AI65" s="57">
        <f t="shared" si="51"/>
        <v>0</v>
      </c>
      <c r="AJ65" s="57">
        <f t="shared" si="51"/>
        <v>0</v>
      </c>
      <c r="AK65" s="57">
        <f t="shared" si="51"/>
        <v>0</v>
      </c>
    </row>
    <row r="66" spans="1:37" ht="15" hidden="1" customHeight="1">
      <c r="A66" s="29" t="s">
        <v>10</v>
      </c>
      <c r="B66" s="35"/>
      <c r="C66" s="30" t="str">
        <f t="shared" ca="1" si="39"/>
        <v/>
      </c>
      <c r="D66" s="64"/>
      <c r="E66" s="65" t="s">
        <v>29</v>
      </c>
      <c r="F66" s="71" t="s">
        <v>41</v>
      </c>
      <c r="G66" s="84" t="s">
        <v>42</v>
      </c>
      <c r="H66" s="72"/>
      <c r="I66" s="73"/>
      <c r="J66" s="81">
        <v>10</v>
      </c>
      <c r="K66" s="82">
        <v>0</v>
      </c>
      <c r="L66" s="79">
        <v>31.12</v>
      </c>
      <c r="M66" s="61">
        <f t="shared" si="40"/>
        <v>0</v>
      </c>
      <c r="N66" s="61"/>
      <c r="O66" s="68">
        <f t="shared" si="41"/>
        <v>25</v>
      </c>
      <c r="P66" s="61"/>
      <c r="Q66" s="68"/>
      <c r="R66" s="61"/>
      <c r="S66" s="61" t="s">
        <v>5</v>
      </c>
      <c r="T66" s="61">
        <f t="shared" si="42"/>
        <v>0</v>
      </c>
      <c r="U66" s="63"/>
      <c r="X66" s="61" t="str">
        <f t="shared" si="43"/>
        <v/>
      </c>
      <c r="Y66" s="61" t="str">
        <f t="shared" si="44"/>
        <v/>
      </c>
      <c r="Z66" s="61" t="str">
        <f t="shared" si="45"/>
        <v/>
      </c>
      <c r="AA66" s="61" t="str">
        <f t="shared" si="46"/>
        <v/>
      </c>
      <c r="AB66" s="61" t="str">
        <f t="shared" si="47"/>
        <v/>
      </c>
      <c r="AC66" s="61" t="str">
        <f t="shared" si="48"/>
        <v/>
      </c>
      <c r="AD66" s="69">
        <f t="shared" si="49"/>
        <v>0</v>
      </c>
      <c r="AE66" s="69">
        <f t="shared" si="50"/>
        <v>0</v>
      </c>
      <c r="AG66" s="57">
        <f t="shared" si="51"/>
        <v>0</v>
      </c>
      <c r="AH66" s="57">
        <f t="shared" si="51"/>
        <v>0</v>
      </c>
      <c r="AI66" s="57">
        <f t="shared" si="51"/>
        <v>0</v>
      </c>
      <c r="AJ66" s="57">
        <f t="shared" si="51"/>
        <v>0</v>
      </c>
      <c r="AK66" s="57">
        <f t="shared" si="51"/>
        <v>0</v>
      </c>
    </row>
    <row r="67" spans="1:37" ht="15" hidden="1" customHeight="1">
      <c r="A67" s="29" t="s">
        <v>10</v>
      </c>
      <c r="B67" s="35"/>
      <c r="C67" s="30" t="str">
        <f t="shared" ca="1" si="39"/>
        <v/>
      </c>
      <c r="D67" s="64"/>
      <c r="E67" s="65" t="s">
        <v>29</v>
      </c>
      <c r="F67" s="71" t="s">
        <v>56</v>
      </c>
      <c r="G67" s="80" t="s">
        <v>57</v>
      </c>
      <c r="H67" s="72"/>
      <c r="I67" s="73"/>
      <c r="J67" s="81">
        <v>2</v>
      </c>
      <c r="K67" s="82">
        <v>0</v>
      </c>
      <c r="L67" s="79">
        <v>48.43</v>
      </c>
      <c r="M67" s="61">
        <f t="shared" si="40"/>
        <v>0</v>
      </c>
      <c r="N67" s="61"/>
      <c r="O67" s="68">
        <f t="shared" si="41"/>
        <v>25</v>
      </c>
      <c r="P67" s="61"/>
      <c r="Q67" s="68"/>
      <c r="R67" s="61"/>
      <c r="S67" s="61" t="s">
        <v>5</v>
      </c>
      <c r="T67" s="61">
        <f t="shared" si="42"/>
        <v>0</v>
      </c>
      <c r="U67" s="63"/>
      <c r="X67" s="61" t="str">
        <f t="shared" si="43"/>
        <v/>
      </c>
      <c r="Y67" s="61" t="str">
        <f t="shared" si="44"/>
        <v/>
      </c>
      <c r="Z67" s="61" t="str">
        <f t="shared" si="45"/>
        <v/>
      </c>
      <c r="AA67" s="61" t="str">
        <f t="shared" si="46"/>
        <v/>
      </c>
      <c r="AB67" s="61" t="str">
        <f t="shared" si="47"/>
        <v/>
      </c>
      <c r="AC67" s="61" t="str">
        <f t="shared" si="48"/>
        <v/>
      </c>
      <c r="AD67" s="69">
        <f t="shared" si="49"/>
        <v>0</v>
      </c>
      <c r="AE67" s="69">
        <f t="shared" si="50"/>
        <v>0</v>
      </c>
      <c r="AG67" s="57">
        <f t="shared" si="51"/>
        <v>0</v>
      </c>
      <c r="AH67" s="57">
        <f t="shared" si="51"/>
        <v>0</v>
      </c>
      <c r="AI67" s="57">
        <f t="shared" si="51"/>
        <v>0</v>
      </c>
      <c r="AJ67" s="57">
        <f t="shared" si="51"/>
        <v>0</v>
      </c>
      <c r="AK67" s="57">
        <f t="shared" si="51"/>
        <v>0</v>
      </c>
    </row>
    <row r="68" spans="1:37" ht="15" hidden="1" customHeight="1">
      <c r="A68" s="29" t="s">
        <v>10</v>
      </c>
      <c r="B68" s="35"/>
      <c r="C68" s="30" t="str">
        <f t="shared" ca="1" si="39"/>
        <v/>
      </c>
      <c r="D68" s="64"/>
      <c r="E68" s="65" t="s">
        <v>29</v>
      </c>
      <c r="F68" s="71" t="s">
        <v>58</v>
      </c>
      <c r="G68" s="80" t="s">
        <v>59</v>
      </c>
      <c r="H68" s="72"/>
      <c r="I68" s="73"/>
      <c r="J68" s="81">
        <v>30</v>
      </c>
      <c r="K68" s="82">
        <v>0</v>
      </c>
      <c r="L68" s="79">
        <v>5.53</v>
      </c>
      <c r="M68" s="61">
        <f t="shared" si="40"/>
        <v>0</v>
      </c>
      <c r="N68" s="61"/>
      <c r="O68" s="68">
        <f t="shared" si="41"/>
        <v>25</v>
      </c>
      <c r="P68" s="61"/>
      <c r="Q68" s="68"/>
      <c r="R68" s="61"/>
      <c r="S68" s="61" t="s">
        <v>5</v>
      </c>
      <c r="T68" s="61">
        <f t="shared" si="42"/>
        <v>0</v>
      </c>
      <c r="U68" s="63"/>
      <c r="X68" s="61" t="str">
        <f t="shared" si="43"/>
        <v/>
      </c>
      <c r="Y68" s="61" t="str">
        <f t="shared" si="44"/>
        <v/>
      </c>
      <c r="Z68" s="61" t="str">
        <f t="shared" si="45"/>
        <v/>
      </c>
      <c r="AA68" s="61" t="str">
        <f t="shared" si="46"/>
        <v/>
      </c>
      <c r="AB68" s="61" t="str">
        <f t="shared" si="47"/>
        <v/>
      </c>
      <c r="AC68" s="61" t="str">
        <f t="shared" si="48"/>
        <v/>
      </c>
      <c r="AD68" s="69">
        <f t="shared" si="49"/>
        <v>0</v>
      </c>
      <c r="AE68" s="69">
        <f t="shared" si="50"/>
        <v>0</v>
      </c>
      <c r="AG68" s="57">
        <f t="shared" si="51"/>
        <v>0</v>
      </c>
      <c r="AH68" s="57">
        <f t="shared" si="51"/>
        <v>0</v>
      </c>
      <c r="AI68" s="57">
        <f t="shared" si="51"/>
        <v>0</v>
      </c>
      <c r="AJ68" s="57">
        <f t="shared" si="51"/>
        <v>0</v>
      </c>
      <c r="AK68" s="57">
        <f t="shared" si="51"/>
        <v>0</v>
      </c>
    </row>
    <row r="69" spans="1:37" ht="15" hidden="1" customHeight="1">
      <c r="A69" s="29" t="s">
        <v>13</v>
      </c>
      <c r="B69" s="35"/>
      <c r="C69" s="30" t="str">
        <f t="shared" ca="1" si="39"/>
        <v/>
      </c>
      <c r="D69" s="64"/>
      <c r="E69" s="65" t="s">
        <v>29</v>
      </c>
      <c r="F69" s="71" t="s">
        <v>53</v>
      </c>
      <c r="G69"/>
      <c r="H69" s="72"/>
      <c r="I69" s="73"/>
      <c r="J69" s="81">
        <f>J64*8</f>
        <v>48</v>
      </c>
      <c r="K69" s="82">
        <v>0</v>
      </c>
      <c r="L69" s="79">
        <v>16.5</v>
      </c>
      <c r="M69" s="61">
        <f t="shared" si="40"/>
        <v>0</v>
      </c>
      <c r="N69" s="61"/>
      <c r="O69" s="68">
        <f t="shared" si="41"/>
        <v>25</v>
      </c>
      <c r="P69" s="61"/>
      <c r="Q69" s="68"/>
      <c r="R69" s="61"/>
      <c r="S69" s="61" t="s">
        <v>5</v>
      </c>
      <c r="T69" s="61">
        <f t="shared" si="42"/>
        <v>0</v>
      </c>
      <c r="U69" s="63"/>
      <c r="X69" s="61" t="str">
        <f t="shared" si="43"/>
        <v/>
      </c>
      <c r="Y69" s="61" t="str">
        <f t="shared" si="44"/>
        <v/>
      </c>
      <c r="Z69" s="61" t="str">
        <f t="shared" si="45"/>
        <v/>
      </c>
      <c r="AA69" s="61" t="str">
        <f t="shared" si="46"/>
        <v/>
      </c>
      <c r="AB69" s="61" t="str">
        <f t="shared" si="47"/>
        <v/>
      </c>
      <c r="AC69" s="61" t="str">
        <f t="shared" si="48"/>
        <v/>
      </c>
      <c r="AD69" s="69">
        <f t="shared" si="49"/>
        <v>0</v>
      </c>
      <c r="AE69" s="69">
        <f t="shared" si="50"/>
        <v>0</v>
      </c>
      <c r="AG69" s="57">
        <f t="shared" si="51"/>
        <v>0</v>
      </c>
      <c r="AH69" s="57">
        <f t="shared" si="51"/>
        <v>0</v>
      </c>
      <c r="AI69" s="57">
        <f t="shared" si="51"/>
        <v>0</v>
      </c>
      <c r="AJ69" s="57">
        <f t="shared" si="51"/>
        <v>0</v>
      </c>
      <c r="AK69" s="57">
        <f t="shared" si="51"/>
        <v>0</v>
      </c>
    </row>
    <row r="70" spans="1:37" s="30" customFormat="1" ht="15" hidden="1" customHeight="1">
      <c r="A70" s="29" t="s">
        <v>11</v>
      </c>
      <c r="B70" s="35"/>
      <c r="C70" s="30" t="str">
        <f t="shared" ca="1" si="39"/>
        <v/>
      </c>
      <c r="D70" s="64"/>
      <c r="E70" s="65" t="s">
        <v>29</v>
      </c>
      <c r="F70" s="71" t="s">
        <v>55</v>
      </c>
      <c r="G70" s="71"/>
      <c r="H70" s="29"/>
      <c r="I70" s="29"/>
      <c r="J70" s="78">
        <v>10</v>
      </c>
      <c r="K70" s="83">
        <v>0</v>
      </c>
      <c r="L70" s="79"/>
      <c r="M70" s="79">
        <f>SUM(M62:M69)*K70/100</f>
        <v>0</v>
      </c>
      <c r="N70" s="61"/>
      <c r="O70" s="68">
        <f t="shared" si="41"/>
        <v>25</v>
      </c>
      <c r="P70" s="61"/>
      <c r="Q70" s="68"/>
      <c r="R70" s="61"/>
      <c r="S70" s="61" t="s">
        <v>5</v>
      </c>
      <c r="T70" s="61">
        <f t="shared" si="42"/>
        <v>0</v>
      </c>
      <c r="U70" s="63"/>
      <c r="X70" s="61" t="str">
        <f t="shared" si="43"/>
        <v/>
      </c>
      <c r="Y70" s="61" t="str">
        <f t="shared" si="44"/>
        <v/>
      </c>
      <c r="Z70" s="61" t="str">
        <f t="shared" si="45"/>
        <v/>
      </c>
      <c r="AA70" s="61" t="str">
        <f t="shared" si="46"/>
        <v/>
      </c>
      <c r="AB70" s="61" t="str">
        <f t="shared" si="47"/>
        <v/>
      </c>
      <c r="AC70" s="61" t="str">
        <f t="shared" si="48"/>
        <v/>
      </c>
      <c r="AD70" s="69">
        <f t="shared" si="49"/>
        <v>0</v>
      </c>
      <c r="AE70" s="69">
        <f t="shared" si="50"/>
        <v>0</v>
      </c>
      <c r="AG70" s="57">
        <f t="shared" si="51"/>
        <v>0</v>
      </c>
      <c r="AH70" s="57">
        <f t="shared" si="51"/>
        <v>0</v>
      </c>
      <c r="AI70" s="57">
        <f t="shared" si="51"/>
        <v>0</v>
      </c>
      <c r="AJ70" s="57">
        <f t="shared" si="51"/>
        <v>0</v>
      </c>
      <c r="AK70" s="57">
        <f t="shared" si="51"/>
        <v>0</v>
      </c>
    </row>
    <row r="71" spans="1:37" ht="15" hidden="1" customHeight="1">
      <c r="B71" s="35"/>
      <c r="D71" s="64"/>
      <c r="E71" s="65"/>
      <c r="F71" s="186" t="s">
        <v>60</v>
      </c>
      <c r="G71" s="186"/>
      <c r="H71" s="186"/>
      <c r="I71" s="67"/>
      <c r="J71" s="67"/>
      <c r="K71" s="67"/>
      <c r="L71" s="66">
        <f>SUM(M72:N89)</f>
        <v>0</v>
      </c>
      <c r="M71" s="67"/>
      <c r="N71" s="61"/>
      <c r="O71" s="68"/>
      <c r="P71" s="61"/>
      <c r="Q71" s="68"/>
      <c r="R71" s="61"/>
      <c r="S71" s="61"/>
      <c r="T71" s="61"/>
      <c r="U71" s="63"/>
      <c r="X71" s="61"/>
      <c r="Y71" s="61"/>
      <c r="Z71" s="61"/>
      <c r="AA71" s="61"/>
      <c r="AB71" s="61"/>
      <c r="AC71" s="61"/>
      <c r="AD71" s="69"/>
      <c r="AE71" s="69"/>
      <c r="AG71" s="57"/>
      <c r="AH71" s="57"/>
      <c r="AI71" s="57"/>
      <c r="AJ71" s="57"/>
      <c r="AK71" s="57"/>
    </row>
    <row r="72" spans="1:37" ht="15" hidden="1" customHeight="1">
      <c r="A72" s="29" t="s">
        <v>10</v>
      </c>
      <c r="B72" s="35"/>
      <c r="C72" s="30" t="str">
        <f t="shared" ca="1" si="39"/>
        <v/>
      </c>
      <c r="D72" s="64"/>
      <c r="E72" s="65" t="s">
        <v>29</v>
      </c>
      <c r="F72" s="71" t="s">
        <v>33</v>
      </c>
      <c r="G72" s="80" t="s">
        <v>34</v>
      </c>
      <c r="H72" s="72"/>
      <c r="I72" s="73"/>
      <c r="J72" s="81">
        <v>1</v>
      </c>
      <c r="K72" s="82">
        <v>0</v>
      </c>
      <c r="L72" s="79">
        <v>708.05</v>
      </c>
      <c r="M72" s="61">
        <f t="shared" ref="M72:M88" si="52">L72*K72</f>
        <v>0</v>
      </c>
      <c r="N72" s="61"/>
      <c r="O72" s="68">
        <f t="shared" ref="O72:O99" si="53">IF(E72&lt;&gt;AD$7,30,25)</f>
        <v>25</v>
      </c>
      <c r="P72" s="61"/>
      <c r="Q72" s="68"/>
      <c r="R72" s="61"/>
      <c r="S72" s="61" t="s">
        <v>5</v>
      </c>
      <c r="T72" s="61">
        <f t="shared" ref="T72:T89" si="54">P72*(100+$Q72)/100+R72</f>
        <v>0</v>
      </c>
      <c r="U72" s="63"/>
      <c r="X72" s="61" t="str">
        <f t="shared" si="43"/>
        <v/>
      </c>
      <c r="Y72" s="61" t="str">
        <f t="shared" ref="Y72:Y99" si="55">IF($E72=X$7,$T72,"")</f>
        <v/>
      </c>
      <c r="Z72" s="61" t="str">
        <f t="shared" si="45"/>
        <v/>
      </c>
      <c r="AA72" s="61" t="str">
        <f t="shared" ref="AA72:AA99" si="56">IF($E72=Z$7,$T72,"")</f>
        <v/>
      </c>
      <c r="AB72" s="61" t="str">
        <f t="shared" si="47"/>
        <v/>
      </c>
      <c r="AC72" s="61" t="str">
        <f t="shared" ref="AC72:AC99" si="57">IF($E72=AB$7,$T72,"")</f>
        <v/>
      </c>
      <c r="AD72" s="69">
        <f t="shared" ref="AD72:AD99" si="58">IF(E72=AD$7,M72,"")</f>
        <v>0</v>
      </c>
      <c r="AE72" s="69">
        <f t="shared" ref="AE72:AE99" si="59">IF(E72=AD$7,T72,"")</f>
        <v>0</v>
      </c>
      <c r="AG72" s="57">
        <f t="shared" ref="AG72:AK81" si="60">IF($A72=AG$7,$T72,0)</f>
        <v>0</v>
      </c>
      <c r="AH72" s="57">
        <f t="shared" si="60"/>
        <v>0</v>
      </c>
      <c r="AI72" s="57">
        <f t="shared" si="60"/>
        <v>0</v>
      </c>
      <c r="AJ72" s="57">
        <f t="shared" si="60"/>
        <v>0</v>
      </c>
      <c r="AK72" s="57">
        <f t="shared" si="60"/>
        <v>0</v>
      </c>
    </row>
    <row r="73" spans="1:37" ht="15" hidden="1" customHeight="1">
      <c r="A73" s="29" t="s">
        <v>10</v>
      </c>
      <c r="B73" s="35"/>
      <c r="C73" s="30" t="str">
        <f t="shared" ca="1" si="39"/>
        <v/>
      </c>
      <c r="D73" s="64"/>
      <c r="E73" s="65" t="s">
        <v>29</v>
      </c>
      <c r="F73" s="71" t="s">
        <v>35</v>
      </c>
      <c r="G73" s="80" t="s">
        <v>36</v>
      </c>
      <c r="H73" s="72"/>
      <c r="I73" s="73"/>
      <c r="J73" s="81">
        <v>1</v>
      </c>
      <c r="K73" s="82">
        <v>0</v>
      </c>
      <c r="L73" s="79">
        <v>111.26</v>
      </c>
      <c r="M73" s="61">
        <f t="shared" si="52"/>
        <v>0</v>
      </c>
      <c r="N73" s="61"/>
      <c r="O73" s="68">
        <f t="shared" si="53"/>
        <v>25</v>
      </c>
      <c r="P73" s="61"/>
      <c r="Q73" s="68"/>
      <c r="R73" s="61"/>
      <c r="S73" s="61" t="s">
        <v>5</v>
      </c>
      <c r="T73" s="61">
        <f t="shared" si="54"/>
        <v>0</v>
      </c>
      <c r="U73" s="63"/>
      <c r="X73" s="61" t="str">
        <f t="shared" si="43"/>
        <v/>
      </c>
      <c r="Y73" s="61" t="str">
        <f t="shared" si="55"/>
        <v/>
      </c>
      <c r="Z73" s="61" t="str">
        <f t="shared" si="45"/>
        <v/>
      </c>
      <c r="AA73" s="61" t="str">
        <f t="shared" si="56"/>
        <v/>
      </c>
      <c r="AB73" s="61" t="str">
        <f t="shared" si="47"/>
        <v/>
      </c>
      <c r="AC73" s="61" t="str">
        <f t="shared" si="57"/>
        <v/>
      </c>
      <c r="AD73" s="69">
        <f t="shared" si="58"/>
        <v>0</v>
      </c>
      <c r="AE73" s="69">
        <f t="shared" si="59"/>
        <v>0</v>
      </c>
      <c r="AG73" s="57">
        <f t="shared" si="60"/>
        <v>0</v>
      </c>
      <c r="AH73" s="57">
        <f t="shared" si="60"/>
        <v>0</v>
      </c>
      <c r="AI73" s="57">
        <f t="shared" si="60"/>
        <v>0</v>
      </c>
      <c r="AJ73" s="57">
        <f t="shared" si="60"/>
        <v>0</v>
      </c>
      <c r="AK73" s="57">
        <f t="shared" si="60"/>
        <v>0</v>
      </c>
    </row>
    <row r="74" spans="1:37" ht="15" hidden="1" customHeight="1">
      <c r="A74" s="29" t="s">
        <v>10</v>
      </c>
      <c r="B74" s="35"/>
      <c r="C74" s="30" t="str">
        <f t="shared" ca="1" si="39"/>
        <v/>
      </c>
      <c r="D74" s="64"/>
      <c r="E74" s="65" t="s">
        <v>29</v>
      </c>
      <c r="F74" s="71" t="s">
        <v>37</v>
      </c>
      <c r="G74" s="80" t="s">
        <v>38</v>
      </c>
      <c r="H74" s="72"/>
      <c r="I74" s="73"/>
      <c r="J74" s="81">
        <v>11</v>
      </c>
      <c r="K74" s="82">
        <v>0</v>
      </c>
      <c r="L74" s="79">
        <v>111.26</v>
      </c>
      <c r="M74" s="61">
        <f t="shared" si="52"/>
        <v>0</v>
      </c>
      <c r="N74" s="61"/>
      <c r="O74" s="68">
        <f t="shared" si="53"/>
        <v>25</v>
      </c>
      <c r="P74" s="61"/>
      <c r="Q74" s="68"/>
      <c r="R74" s="61"/>
      <c r="S74" s="61" t="s">
        <v>5</v>
      </c>
      <c r="T74" s="61">
        <f t="shared" si="54"/>
        <v>0</v>
      </c>
      <c r="U74" s="63"/>
      <c r="X74" s="61" t="str">
        <f t="shared" si="43"/>
        <v/>
      </c>
      <c r="Y74" s="61" t="str">
        <f t="shared" si="55"/>
        <v/>
      </c>
      <c r="Z74" s="61" t="str">
        <f t="shared" si="45"/>
        <v/>
      </c>
      <c r="AA74" s="61" t="str">
        <f t="shared" si="56"/>
        <v/>
      </c>
      <c r="AB74" s="61" t="str">
        <f t="shared" si="47"/>
        <v/>
      </c>
      <c r="AC74" s="61" t="str">
        <f t="shared" si="57"/>
        <v/>
      </c>
      <c r="AD74" s="69">
        <f t="shared" si="58"/>
        <v>0</v>
      </c>
      <c r="AE74" s="69">
        <f t="shared" si="59"/>
        <v>0</v>
      </c>
      <c r="AG74" s="57">
        <f t="shared" si="60"/>
        <v>0</v>
      </c>
      <c r="AH74" s="57">
        <f t="shared" si="60"/>
        <v>0</v>
      </c>
      <c r="AI74" s="57">
        <f t="shared" si="60"/>
        <v>0</v>
      </c>
      <c r="AJ74" s="57">
        <f t="shared" si="60"/>
        <v>0</v>
      </c>
      <c r="AK74" s="57">
        <f t="shared" si="60"/>
        <v>0</v>
      </c>
    </row>
    <row r="75" spans="1:37" ht="15" hidden="1" customHeight="1">
      <c r="A75" s="29" t="s">
        <v>10</v>
      </c>
      <c r="B75" s="35"/>
      <c r="C75" s="30" t="str">
        <f t="shared" ca="1" si="39"/>
        <v/>
      </c>
      <c r="D75" s="64"/>
      <c r="E75" s="65" t="s">
        <v>29</v>
      </c>
      <c r="F75" s="71" t="s">
        <v>43</v>
      </c>
      <c r="G75" s="80" t="s">
        <v>44</v>
      </c>
      <c r="H75" s="72"/>
      <c r="I75" s="73"/>
      <c r="J75" s="81">
        <v>5</v>
      </c>
      <c r="K75" s="82">
        <v>0</v>
      </c>
      <c r="L75" s="79">
        <v>145.18</v>
      </c>
      <c r="M75" s="61">
        <f>L75*K75</f>
        <v>0</v>
      </c>
      <c r="N75" s="61"/>
      <c r="O75" s="68">
        <f t="shared" si="53"/>
        <v>25</v>
      </c>
      <c r="P75" s="61"/>
      <c r="Q75" s="68"/>
      <c r="R75" s="61"/>
      <c r="S75" s="61" t="s">
        <v>5</v>
      </c>
      <c r="T75" s="61">
        <f t="shared" si="54"/>
        <v>0</v>
      </c>
      <c r="U75" s="63"/>
      <c r="X75" s="61" t="str">
        <f t="shared" si="43"/>
        <v/>
      </c>
      <c r="Y75" s="61" t="str">
        <f t="shared" si="55"/>
        <v/>
      </c>
      <c r="Z75" s="61" t="str">
        <f t="shared" si="45"/>
        <v/>
      </c>
      <c r="AA75" s="61" t="str">
        <f t="shared" si="56"/>
        <v/>
      </c>
      <c r="AB75" s="61" t="str">
        <f t="shared" si="47"/>
        <v/>
      </c>
      <c r="AC75" s="61" t="str">
        <f t="shared" si="57"/>
        <v/>
      </c>
      <c r="AD75" s="69">
        <f t="shared" si="58"/>
        <v>0</v>
      </c>
      <c r="AE75" s="69">
        <f t="shared" si="59"/>
        <v>0</v>
      </c>
      <c r="AG75" s="57">
        <f t="shared" si="60"/>
        <v>0</v>
      </c>
      <c r="AH75" s="57">
        <f t="shared" si="60"/>
        <v>0</v>
      </c>
      <c r="AI75" s="57">
        <f t="shared" si="60"/>
        <v>0</v>
      </c>
      <c r="AJ75" s="57">
        <f t="shared" si="60"/>
        <v>0</v>
      </c>
      <c r="AK75" s="57">
        <f t="shared" si="60"/>
        <v>0</v>
      </c>
    </row>
    <row r="76" spans="1:37" ht="15" hidden="1" customHeight="1">
      <c r="A76" s="29" t="s">
        <v>10</v>
      </c>
      <c r="B76" s="35"/>
      <c r="C76" s="30" t="str">
        <f t="shared" ca="1" si="39"/>
        <v/>
      </c>
      <c r="D76" s="64"/>
      <c r="E76" s="65" t="s">
        <v>29</v>
      </c>
      <c r="F76" s="71" t="s">
        <v>39</v>
      </c>
      <c r="G76" s="80" t="s">
        <v>40</v>
      </c>
      <c r="H76" s="72"/>
      <c r="I76" s="73"/>
      <c r="J76" s="81">
        <v>7</v>
      </c>
      <c r="K76" s="82">
        <v>0</v>
      </c>
      <c r="L76" s="79">
        <v>54.86</v>
      </c>
      <c r="M76" s="61">
        <f t="shared" si="52"/>
        <v>0</v>
      </c>
      <c r="N76" s="61"/>
      <c r="O76" s="68">
        <f t="shared" si="53"/>
        <v>25</v>
      </c>
      <c r="P76" s="61"/>
      <c r="Q76" s="68"/>
      <c r="R76" s="61"/>
      <c r="S76" s="61" t="s">
        <v>5</v>
      </c>
      <c r="T76" s="61">
        <f t="shared" si="54"/>
        <v>0</v>
      </c>
      <c r="U76" s="63"/>
      <c r="X76" s="61" t="str">
        <f t="shared" si="43"/>
        <v/>
      </c>
      <c r="Y76" s="61" t="str">
        <f t="shared" si="55"/>
        <v/>
      </c>
      <c r="Z76" s="61" t="str">
        <f t="shared" si="45"/>
        <v/>
      </c>
      <c r="AA76" s="61" t="str">
        <f t="shared" si="56"/>
        <v/>
      </c>
      <c r="AB76" s="61" t="str">
        <f t="shared" si="47"/>
        <v/>
      </c>
      <c r="AC76" s="61" t="str">
        <f t="shared" si="57"/>
        <v/>
      </c>
      <c r="AD76" s="69">
        <f t="shared" si="58"/>
        <v>0</v>
      </c>
      <c r="AE76" s="69">
        <f t="shared" si="59"/>
        <v>0</v>
      </c>
      <c r="AG76" s="57">
        <f t="shared" si="60"/>
        <v>0</v>
      </c>
      <c r="AH76" s="57">
        <f t="shared" si="60"/>
        <v>0</v>
      </c>
      <c r="AI76" s="57">
        <f t="shared" si="60"/>
        <v>0</v>
      </c>
      <c r="AJ76" s="57">
        <f t="shared" si="60"/>
        <v>0</v>
      </c>
      <c r="AK76" s="57">
        <f t="shared" si="60"/>
        <v>0</v>
      </c>
    </row>
    <row r="77" spans="1:37" ht="15" hidden="1" customHeight="1">
      <c r="A77" s="29" t="s">
        <v>10</v>
      </c>
      <c r="B77" s="35"/>
      <c r="C77" s="30" t="str">
        <f t="shared" ca="1" si="39"/>
        <v/>
      </c>
      <c r="D77" s="64"/>
      <c r="E77" s="65" t="s">
        <v>29</v>
      </c>
      <c r="F77" s="71" t="s">
        <v>41</v>
      </c>
      <c r="G77" s="84" t="s">
        <v>42</v>
      </c>
      <c r="H77" s="72"/>
      <c r="I77" s="73"/>
      <c r="J77" s="81">
        <v>11</v>
      </c>
      <c r="K77" s="82">
        <v>0</v>
      </c>
      <c r="L77" s="79">
        <v>31.12</v>
      </c>
      <c r="M77" s="61">
        <f t="shared" si="52"/>
        <v>0</v>
      </c>
      <c r="N77" s="61"/>
      <c r="O77" s="68">
        <f t="shared" si="53"/>
        <v>25</v>
      </c>
      <c r="P77" s="61"/>
      <c r="Q77" s="68"/>
      <c r="R77" s="61"/>
      <c r="S77" s="61" t="s">
        <v>5</v>
      </c>
      <c r="T77" s="61">
        <f t="shared" si="54"/>
        <v>0</v>
      </c>
      <c r="U77" s="63"/>
      <c r="X77" s="61" t="str">
        <f t="shared" si="43"/>
        <v/>
      </c>
      <c r="Y77" s="61" t="str">
        <f t="shared" si="55"/>
        <v/>
      </c>
      <c r="Z77" s="61" t="str">
        <f t="shared" si="45"/>
        <v/>
      </c>
      <c r="AA77" s="61" t="str">
        <f t="shared" si="56"/>
        <v/>
      </c>
      <c r="AB77" s="61" t="str">
        <f t="shared" si="47"/>
        <v/>
      </c>
      <c r="AC77" s="61" t="str">
        <f t="shared" si="57"/>
        <v/>
      </c>
      <c r="AD77" s="69">
        <f t="shared" si="58"/>
        <v>0</v>
      </c>
      <c r="AE77" s="69">
        <f t="shared" si="59"/>
        <v>0</v>
      </c>
      <c r="AG77" s="57">
        <f t="shared" si="60"/>
        <v>0</v>
      </c>
      <c r="AH77" s="57">
        <f t="shared" si="60"/>
        <v>0</v>
      </c>
      <c r="AI77" s="57">
        <f t="shared" si="60"/>
        <v>0</v>
      </c>
      <c r="AJ77" s="57">
        <f t="shared" si="60"/>
        <v>0</v>
      </c>
      <c r="AK77" s="57">
        <f t="shared" si="60"/>
        <v>0</v>
      </c>
    </row>
    <row r="78" spans="1:37" ht="15" hidden="1" customHeight="1">
      <c r="A78" s="29" t="s">
        <v>10</v>
      </c>
      <c r="B78" s="35"/>
      <c r="C78" s="30" t="str">
        <f t="shared" ca="1" si="39"/>
        <v/>
      </c>
      <c r="D78" s="64"/>
      <c r="E78" s="65" t="s">
        <v>29</v>
      </c>
      <c r="F78" s="71" t="s">
        <v>45</v>
      </c>
      <c r="G78" s="80" t="s">
        <v>46</v>
      </c>
      <c r="H78" s="72"/>
      <c r="I78" s="73"/>
      <c r="J78" s="81">
        <v>2</v>
      </c>
      <c r="K78" s="82">
        <v>0</v>
      </c>
      <c r="L78" s="79">
        <v>365.92</v>
      </c>
      <c r="M78" s="61">
        <f t="shared" si="52"/>
        <v>0</v>
      </c>
      <c r="N78" s="61"/>
      <c r="O78" s="68">
        <f t="shared" si="53"/>
        <v>25</v>
      </c>
      <c r="P78" s="61"/>
      <c r="Q78" s="68"/>
      <c r="R78" s="61"/>
      <c r="S78" s="61" t="s">
        <v>5</v>
      </c>
      <c r="T78" s="61">
        <f t="shared" si="54"/>
        <v>0</v>
      </c>
      <c r="U78" s="63"/>
      <c r="X78" s="61" t="str">
        <f t="shared" si="43"/>
        <v/>
      </c>
      <c r="Y78" s="61" t="str">
        <f t="shared" si="55"/>
        <v/>
      </c>
      <c r="Z78" s="61" t="str">
        <f t="shared" si="45"/>
        <v/>
      </c>
      <c r="AA78" s="61" t="str">
        <f t="shared" si="56"/>
        <v/>
      </c>
      <c r="AB78" s="61" t="str">
        <f t="shared" si="47"/>
        <v/>
      </c>
      <c r="AC78" s="61" t="str">
        <f t="shared" si="57"/>
        <v/>
      </c>
      <c r="AD78" s="69">
        <f t="shared" si="58"/>
        <v>0</v>
      </c>
      <c r="AE78" s="69">
        <f t="shared" si="59"/>
        <v>0</v>
      </c>
      <c r="AG78" s="57">
        <f t="shared" si="60"/>
        <v>0</v>
      </c>
      <c r="AH78" s="57">
        <f t="shared" si="60"/>
        <v>0</v>
      </c>
      <c r="AI78" s="57">
        <f t="shared" si="60"/>
        <v>0</v>
      </c>
      <c r="AJ78" s="57">
        <f t="shared" si="60"/>
        <v>0</v>
      </c>
      <c r="AK78" s="57">
        <f t="shared" si="60"/>
        <v>0</v>
      </c>
    </row>
    <row r="79" spans="1:37" ht="15" hidden="1" customHeight="1">
      <c r="A79" s="29" t="s">
        <v>10</v>
      </c>
      <c r="B79" s="35"/>
      <c r="C79" s="30" t="str">
        <f t="shared" ca="1" si="39"/>
        <v/>
      </c>
      <c r="D79" s="64"/>
      <c r="E79" s="65" t="s">
        <v>29</v>
      </c>
      <c r="F79" s="71" t="s">
        <v>51</v>
      </c>
      <c r="G79" s="80" t="s">
        <v>52</v>
      </c>
      <c r="H79" s="72"/>
      <c r="I79" s="73"/>
      <c r="J79" s="81">
        <v>1</v>
      </c>
      <c r="K79" s="82">
        <v>0</v>
      </c>
      <c r="L79" s="79">
        <v>337.96</v>
      </c>
      <c r="M79" s="61">
        <f>L79*K79</f>
        <v>0</v>
      </c>
      <c r="N79" s="61"/>
      <c r="O79" s="68">
        <f t="shared" si="53"/>
        <v>25</v>
      </c>
      <c r="P79" s="61"/>
      <c r="Q79" s="68"/>
      <c r="R79" s="61"/>
      <c r="S79" s="61" t="s">
        <v>5</v>
      </c>
      <c r="T79" s="61">
        <f t="shared" si="54"/>
        <v>0</v>
      </c>
      <c r="U79" s="63"/>
      <c r="X79" s="61" t="str">
        <f t="shared" si="43"/>
        <v/>
      </c>
      <c r="Y79" s="61" t="str">
        <f t="shared" si="55"/>
        <v/>
      </c>
      <c r="Z79" s="61" t="str">
        <f t="shared" si="45"/>
        <v/>
      </c>
      <c r="AA79" s="61" t="str">
        <f t="shared" si="56"/>
        <v/>
      </c>
      <c r="AB79" s="61" t="str">
        <f t="shared" si="47"/>
        <v/>
      </c>
      <c r="AC79" s="61" t="str">
        <f t="shared" si="57"/>
        <v/>
      </c>
      <c r="AD79" s="69">
        <f t="shared" si="58"/>
        <v>0</v>
      </c>
      <c r="AE79" s="69">
        <f t="shared" si="59"/>
        <v>0</v>
      </c>
      <c r="AG79" s="57">
        <f t="shared" si="60"/>
        <v>0</v>
      </c>
      <c r="AH79" s="57">
        <f t="shared" si="60"/>
        <v>0</v>
      </c>
      <c r="AI79" s="57">
        <f t="shared" si="60"/>
        <v>0</v>
      </c>
      <c r="AJ79" s="57">
        <f t="shared" si="60"/>
        <v>0</v>
      </c>
      <c r="AK79" s="57">
        <f t="shared" si="60"/>
        <v>0</v>
      </c>
    </row>
    <row r="80" spans="1:37" ht="15" hidden="1" customHeight="1">
      <c r="A80" s="29" t="s">
        <v>10</v>
      </c>
      <c r="B80" s="35"/>
      <c r="C80" s="30" t="str">
        <f t="shared" ca="1" si="39"/>
        <v/>
      </c>
      <c r="D80" s="64"/>
      <c r="E80" s="65" t="s">
        <v>29</v>
      </c>
      <c r="F80" s="71" t="s">
        <v>47</v>
      </c>
      <c r="G80" s="80" t="s">
        <v>48</v>
      </c>
      <c r="H80" s="72"/>
      <c r="I80" s="73"/>
      <c r="J80" s="81">
        <v>2</v>
      </c>
      <c r="K80" s="82">
        <v>0</v>
      </c>
      <c r="L80" s="79">
        <v>61.28</v>
      </c>
      <c r="M80" s="61">
        <f t="shared" si="52"/>
        <v>0</v>
      </c>
      <c r="N80" s="61"/>
      <c r="O80" s="68">
        <f t="shared" si="53"/>
        <v>25</v>
      </c>
      <c r="P80" s="61"/>
      <c r="Q80" s="68"/>
      <c r="R80" s="61"/>
      <c r="S80" s="61" t="s">
        <v>5</v>
      </c>
      <c r="T80" s="61">
        <f t="shared" si="54"/>
        <v>0</v>
      </c>
      <c r="U80" s="63"/>
      <c r="X80" s="61" t="str">
        <f t="shared" si="43"/>
        <v/>
      </c>
      <c r="Y80" s="61" t="str">
        <f t="shared" si="55"/>
        <v/>
      </c>
      <c r="Z80" s="61" t="str">
        <f t="shared" si="45"/>
        <v/>
      </c>
      <c r="AA80" s="61" t="str">
        <f t="shared" si="56"/>
        <v/>
      </c>
      <c r="AB80" s="61" t="str">
        <f t="shared" si="47"/>
        <v/>
      </c>
      <c r="AC80" s="61" t="str">
        <f t="shared" si="57"/>
        <v/>
      </c>
      <c r="AD80" s="69">
        <f t="shared" si="58"/>
        <v>0</v>
      </c>
      <c r="AE80" s="69">
        <f t="shared" si="59"/>
        <v>0</v>
      </c>
      <c r="AG80" s="57">
        <f t="shared" si="60"/>
        <v>0</v>
      </c>
      <c r="AH80" s="57">
        <f t="shared" si="60"/>
        <v>0</v>
      </c>
      <c r="AI80" s="57">
        <f t="shared" si="60"/>
        <v>0</v>
      </c>
      <c r="AJ80" s="57">
        <f t="shared" si="60"/>
        <v>0</v>
      </c>
      <c r="AK80" s="57">
        <f t="shared" si="60"/>
        <v>0</v>
      </c>
    </row>
    <row r="81" spans="1:39" ht="15" hidden="1" customHeight="1">
      <c r="A81" s="29" t="s">
        <v>10</v>
      </c>
      <c r="B81" s="35"/>
      <c r="C81" s="30" t="str">
        <f t="shared" ca="1" si="39"/>
        <v/>
      </c>
      <c r="D81" s="64"/>
      <c r="E81" s="65" t="s">
        <v>29</v>
      </c>
      <c r="F81" s="71" t="s">
        <v>49</v>
      </c>
      <c r="G81" s="80" t="s">
        <v>50</v>
      </c>
      <c r="H81" s="72"/>
      <c r="I81" s="73"/>
      <c r="J81" s="81">
        <v>1</v>
      </c>
      <c r="K81" s="82">
        <v>0</v>
      </c>
      <c r="L81" s="79">
        <v>44.86</v>
      </c>
      <c r="M81" s="61">
        <f t="shared" si="52"/>
        <v>0</v>
      </c>
      <c r="N81" s="61"/>
      <c r="O81" s="68">
        <f t="shared" si="53"/>
        <v>25</v>
      </c>
      <c r="P81" s="61"/>
      <c r="Q81" s="68"/>
      <c r="R81" s="61"/>
      <c r="S81" s="61" t="s">
        <v>5</v>
      </c>
      <c r="T81" s="61">
        <f t="shared" si="54"/>
        <v>0</v>
      </c>
      <c r="U81" s="63"/>
      <c r="X81" s="61" t="str">
        <f t="shared" si="43"/>
        <v/>
      </c>
      <c r="Y81" s="61" t="str">
        <f t="shared" si="55"/>
        <v/>
      </c>
      <c r="Z81" s="61" t="str">
        <f t="shared" si="45"/>
        <v/>
      </c>
      <c r="AA81" s="61" t="str">
        <f t="shared" si="56"/>
        <v/>
      </c>
      <c r="AB81" s="61" t="str">
        <f t="shared" si="47"/>
        <v/>
      </c>
      <c r="AC81" s="61" t="str">
        <f t="shared" si="57"/>
        <v/>
      </c>
      <c r="AD81" s="69">
        <f t="shared" si="58"/>
        <v>0</v>
      </c>
      <c r="AE81" s="69">
        <f t="shared" si="59"/>
        <v>0</v>
      </c>
      <c r="AG81" s="57">
        <f t="shared" si="60"/>
        <v>0</v>
      </c>
      <c r="AH81" s="57">
        <f t="shared" si="60"/>
        <v>0</v>
      </c>
      <c r="AI81" s="57">
        <f t="shared" si="60"/>
        <v>0</v>
      </c>
      <c r="AJ81" s="57">
        <f t="shared" si="60"/>
        <v>0</v>
      </c>
      <c r="AK81" s="57">
        <f t="shared" si="60"/>
        <v>0</v>
      </c>
    </row>
    <row r="82" spans="1:39" ht="15" hidden="1" customHeight="1">
      <c r="A82" s="29" t="s">
        <v>10</v>
      </c>
      <c r="B82" s="35"/>
      <c r="C82" s="30" t="str">
        <f t="shared" ca="1" si="39"/>
        <v/>
      </c>
      <c r="D82" s="64"/>
      <c r="E82" s="65" t="s">
        <v>29</v>
      </c>
      <c r="F82" s="71" t="s">
        <v>61</v>
      </c>
      <c r="G82" s="80" t="s">
        <v>40</v>
      </c>
      <c r="H82" s="72"/>
      <c r="I82" s="73"/>
      <c r="J82" s="81">
        <v>2</v>
      </c>
      <c r="K82" s="82">
        <v>0</v>
      </c>
      <c r="L82" s="79">
        <v>54.86</v>
      </c>
      <c r="M82" s="61">
        <f t="shared" si="52"/>
        <v>0</v>
      </c>
      <c r="N82" s="61"/>
      <c r="O82" s="68">
        <f t="shared" si="53"/>
        <v>25</v>
      </c>
      <c r="P82" s="61"/>
      <c r="Q82" s="68"/>
      <c r="R82" s="61"/>
      <c r="S82" s="61" t="s">
        <v>5</v>
      </c>
      <c r="T82" s="61">
        <f t="shared" si="54"/>
        <v>0</v>
      </c>
      <c r="U82" s="63"/>
      <c r="X82" s="61" t="str">
        <f t="shared" si="43"/>
        <v/>
      </c>
      <c r="Y82" s="61" t="str">
        <f t="shared" si="55"/>
        <v/>
      </c>
      <c r="Z82" s="61" t="str">
        <f t="shared" si="45"/>
        <v/>
      </c>
      <c r="AA82" s="61" t="str">
        <f t="shared" si="56"/>
        <v/>
      </c>
      <c r="AB82" s="61" t="str">
        <f t="shared" si="47"/>
        <v/>
      </c>
      <c r="AC82" s="61" t="str">
        <f t="shared" si="57"/>
        <v/>
      </c>
      <c r="AD82" s="69">
        <f t="shared" si="58"/>
        <v>0</v>
      </c>
      <c r="AE82" s="69">
        <f t="shared" si="59"/>
        <v>0</v>
      </c>
      <c r="AG82" s="57">
        <f t="shared" ref="AG82:AK91" si="61">IF($A82=AG$7,$T82,0)</f>
        <v>0</v>
      </c>
      <c r="AH82" s="57">
        <f t="shared" si="61"/>
        <v>0</v>
      </c>
      <c r="AI82" s="57">
        <f t="shared" si="61"/>
        <v>0</v>
      </c>
      <c r="AJ82" s="57">
        <f t="shared" si="61"/>
        <v>0</v>
      </c>
      <c r="AK82" s="57">
        <f t="shared" si="61"/>
        <v>0</v>
      </c>
    </row>
    <row r="83" spans="1:39" ht="15" hidden="1" customHeight="1">
      <c r="A83" s="29" t="s">
        <v>10</v>
      </c>
      <c r="B83" s="35"/>
      <c r="C83" s="30" t="str">
        <f t="shared" ca="1" si="39"/>
        <v/>
      </c>
      <c r="D83" s="64"/>
      <c r="E83" s="65" t="s">
        <v>29</v>
      </c>
      <c r="F83" s="71" t="s">
        <v>62</v>
      </c>
      <c r="G83" s="80" t="s">
        <v>63</v>
      </c>
      <c r="H83" s="72"/>
      <c r="I83" s="73"/>
      <c r="J83" s="81">
        <v>1</v>
      </c>
      <c r="K83" s="82">
        <v>0</v>
      </c>
      <c r="L83" s="79">
        <v>669.37</v>
      </c>
      <c r="M83" s="61">
        <f t="shared" si="52"/>
        <v>0</v>
      </c>
      <c r="N83" s="61"/>
      <c r="O83" s="68">
        <f t="shared" si="53"/>
        <v>25</v>
      </c>
      <c r="P83" s="61"/>
      <c r="Q83" s="68"/>
      <c r="R83" s="61"/>
      <c r="S83" s="61" t="s">
        <v>5</v>
      </c>
      <c r="T83" s="61">
        <f t="shared" si="54"/>
        <v>0</v>
      </c>
      <c r="U83" s="63"/>
      <c r="X83" s="61" t="str">
        <f t="shared" si="43"/>
        <v/>
      </c>
      <c r="Y83" s="61" t="str">
        <f t="shared" si="55"/>
        <v/>
      </c>
      <c r="Z83" s="61" t="str">
        <f t="shared" si="45"/>
        <v/>
      </c>
      <c r="AA83" s="61" t="str">
        <f t="shared" si="56"/>
        <v/>
      </c>
      <c r="AB83" s="61" t="str">
        <f t="shared" si="47"/>
        <v/>
      </c>
      <c r="AC83" s="61" t="str">
        <f t="shared" si="57"/>
        <v/>
      </c>
      <c r="AD83" s="69">
        <f t="shared" si="58"/>
        <v>0</v>
      </c>
      <c r="AE83" s="69">
        <f t="shared" si="59"/>
        <v>0</v>
      </c>
      <c r="AG83" s="57">
        <f t="shared" si="61"/>
        <v>0</v>
      </c>
      <c r="AH83" s="57">
        <f t="shared" si="61"/>
        <v>0</v>
      </c>
      <c r="AI83" s="57">
        <f t="shared" si="61"/>
        <v>0</v>
      </c>
      <c r="AJ83" s="57">
        <f t="shared" si="61"/>
        <v>0</v>
      </c>
      <c r="AK83" s="57">
        <f t="shared" si="61"/>
        <v>0</v>
      </c>
    </row>
    <row r="84" spans="1:39" ht="15" hidden="1" customHeight="1">
      <c r="A84" s="29" t="s">
        <v>10</v>
      </c>
      <c r="B84" s="35"/>
      <c r="C84" s="30" t="str">
        <f t="shared" ca="1" si="39"/>
        <v/>
      </c>
      <c r="D84" s="64"/>
      <c r="E84" s="65" t="s">
        <v>29</v>
      </c>
      <c r="F84" s="71" t="s">
        <v>64</v>
      </c>
      <c r="G84" s="80" t="s">
        <v>65</v>
      </c>
      <c r="H84" s="72"/>
      <c r="I84" s="73"/>
      <c r="J84" s="81">
        <v>1</v>
      </c>
      <c r="K84" s="82">
        <v>0</v>
      </c>
      <c r="L84" s="79">
        <v>780.04</v>
      </c>
      <c r="M84" s="61">
        <f t="shared" si="52"/>
        <v>0</v>
      </c>
      <c r="N84" s="61"/>
      <c r="O84" s="68">
        <f t="shared" si="53"/>
        <v>25</v>
      </c>
      <c r="P84" s="61"/>
      <c r="Q84" s="68"/>
      <c r="R84" s="61"/>
      <c r="S84" s="61" t="s">
        <v>5</v>
      </c>
      <c r="T84" s="61">
        <f t="shared" si="54"/>
        <v>0</v>
      </c>
      <c r="U84" s="63"/>
      <c r="X84" s="61" t="str">
        <f t="shared" si="43"/>
        <v/>
      </c>
      <c r="Y84" s="61" t="str">
        <f t="shared" si="55"/>
        <v/>
      </c>
      <c r="Z84" s="61" t="str">
        <f t="shared" si="45"/>
        <v/>
      </c>
      <c r="AA84" s="61" t="str">
        <f t="shared" si="56"/>
        <v/>
      </c>
      <c r="AB84" s="61" t="str">
        <f t="shared" si="47"/>
        <v/>
      </c>
      <c r="AC84" s="61" t="str">
        <f t="shared" si="57"/>
        <v/>
      </c>
      <c r="AD84" s="69">
        <f t="shared" si="58"/>
        <v>0</v>
      </c>
      <c r="AE84" s="69">
        <f t="shared" si="59"/>
        <v>0</v>
      </c>
      <c r="AG84" s="57">
        <f t="shared" si="61"/>
        <v>0</v>
      </c>
      <c r="AH84" s="57">
        <f t="shared" si="61"/>
        <v>0</v>
      </c>
      <c r="AI84" s="57">
        <f t="shared" si="61"/>
        <v>0</v>
      </c>
      <c r="AJ84" s="57">
        <f t="shared" si="61"/>
        <v>0</v>
      </c>
      <c r="AK84" s="57">
        <f t="shared" si="61"/>
        <v>0</v>
      </c>
    </row>
    <row r="85" spans="1:39" ht="15" hidden="1" customHeight="1">
      <c r="A85" s="29" t="s">
        <v>10</v>
      </c>
      <c r="B85" s="35"/>
      <c r="C85" s="30" t="str">
        <f t="shared" ca="1" si="39"/>
        <v/>
      </c>
      <c r="D85" s="64"/>
      <c r="E85" s="65" t="s">
        <v>29</v>
      </c>
      <c r="F85" s="71" t="s">
        <v>66</v>
      </c>
      <c r="G85" s="80" t="s">
        <v>67</v>
      </c>
      <c r="H85" s="72"/>
      <c r="I85" s="73"/>
      <c r="J85" s="81">
        <v>1</v>
      </c>
      <c r="K85" s="82">
        <v>0</v>
      </c>
      <c r="L85" s="79">
        <v>371.87</v>
      </c>
      <c r="M85" s="61">
        <f t="shared" si="52"/>
        <v>0</v>
      </c>
      <c r="N85" s="61"/>
      <c r="O85" s="68">
        <f t="shared" si="53"/>
        <v>25</v>
      </c>
      <c r="P85" s="61"/>
      <c r="Q85" s="68"/>
      <c r="R85" s="61"/>
      <c r="S85" s="61" t="s">
        <v>5</v>
      </c>
      <c r="T85" s="61">
        <f t="shared" si="54"/>
        <v>0</v>
      </c>
      <c r="U85" s="63"/>
      <c r="X85" s="61" t="str">
        <f t="shared" si="43"/>
        <v/>
      </c>
      <c r="Y85" s="61" t="str">
        <f t="shared" si="55"/>
        <v/>
      </c>
      <c r="Z85" s="61" t="str">
        <f t="shared" si="45"/>
        <v/>
      </c>
      <c r="AA85" s="61" t="str">
        <f t="shared" si="56"/>
        <v/>
      </c>
      <c r="AB85" s="61" t="str">
        <f t="shared" si="47"/>
        <v/>
      </c>
      <c r="AC85" s="61" t="str">
        <f t="shared" si="57"/>
        <v/>
      </c>
      <c r="AD85" s="69">
        <f t="shared" si="58"/>
        <v>0</v>
      </c>
      <c r="AE85" s="69">
        <f t="shared" si="59"/>
        <v>0</v>
      </c>
      <c r="AG85" s="57">
        <f t="shared" si="61"/>
        <v>0</v>
      </c>
      <c r="AH85" s="57">
        <f t="shared" si="61"/>
        <v>0</v>
      </c>
      <c r="AI85" s="57">
        <f t="shared" si="61"/>
        <v>0</v>
      </c>
      <c r="AJ85" s="57">
        <f t="shared" si="61"/>
        <v>0</v>
      </c>
      <c r="AK85" s="57">
        <f t="shared" si="61"/>
        <v>0</v>
      </c>
    </row>
    <row r="86" spans="1:39" ht="15" hidden="1" customHeight="1">
      <c r="A86" s="29" t="s">
        <v>10</v>
      </c>
      <c r="B86" s="35"/>
      <c r="C86" s="30" t="str">
        <f t="shared" ca="1" si="39"/>
        <v/>
      </c>
      <c r="D86" s="64"/>
      <c r="E86" s="65" t="s">
        <v>29</v>
      </c>
      <c r="F86" s="71" t="s">
        <v>56</v>
      </c>
      <c r="G86" s="80" t="s">
        <v>57</v>
      </c>
      <c r="H86" s="72"/>
      <c r="I86" s="73"/>
      <c r="J86" s="81">
        <v>2</v>
      </c>
      <c r="K86" s="82">
        <v>0</v>
      </c>
      <c r="L86" s="79">
        <v>48.43</v>
      </c>
      <c r="M86" s="61">
        <f t="shared" si="52"/>
        <v>0</v>
      </c>
      <c r="N86" s="61"/>
      <c r="O86" s="68">
        <f t="shared" si="53"/>
        <v>25</v>
      </c>
      <c r="P86" s="61"/>
      <c r="Q86" s="68"/>
      <c r="R86" s="61"/>
      <c r="S86" s="61" t="s">
        <v>5</v>
      </c>
      <c r="T86" s="61">
        <f t="shared" si="54"/>
        <v>0</v>
      </c>
      <c r="U86" s="63"/>
      <c r="X86" s="61" t="str">
        <f t="shared" si="43"/>
        <v/>
      </c>
      <c r="Y86" s="61" t="str">
        <f t="shared" si="55"/>
        <v/>
      </c>
      <c r="Z86" s="61" t="str">
        <f t="shared" si="45"/>
        <v/>
      </c>
      <c r="AA86" s="61" t="str">
        <f t="shared" si="56"/>
        <v/>
      </c>
      <c r="AB86" s="61" t="str">
        <f t="shared" si="47"/>
        <v/>
      </c>
      <c r="AC86" s="61" t="str">
        <f t="shared" si="57"/>
        <v/>
      </c>
      <c r="AD86" s="69">
        <f t="shared" si="58"/>
        <v>0</v>
      </c>
      <c r="AE86" s="69">
        <f t="shared" si="59"/>
        <v>0</v>
      </c>
      <c r="AG86" s="57">
        <f t="shared" si="61"/>
        <v>0</v>
      </c>
      <c r="AH86" s="57">
        <f t="shared" si="61"/>
        <v>0</v>
      </c>
      <c r="AI86" s="57">
        <f t="shared" si="61"/>
        <v>0</v>
      </c>
      <c r="AJ86" s="57">
        <f t="shared" si="61"/>
        <v>0</v>
      </c>
      <c r="AK86" s="57">
        <f t="shared" si="61"/>
        <v>0</v>
      </c>
    </row>
    <row r="87" spans="1:39" ht="15" hidden="1" customHeight="1">
      <c r="A87" s="29" t="s">
        <v>10</v>
      </c>
      <c r="B87" s="35"/>
      <c r="C87" s="30" t="str">
        <f t="shared" ca="1" si="39"/>
        <v/>
      </c>
      <c r="D87" s="64"/>
      <c r="E87" s="65" t="s">
        <v>29</v>
      </c>
      <c r="F87" s="71" t="s">
        <v>58</v>
      </c>
      <c r="G87" s="80" t="s">
        <v>59</v>
      </c>
      <c r="H87" s="72"/>
      <c r="I87" s="73"/>
      <c r="J87" s="81">
        <v>5</v>
      </c>
      <c r="K87" s="82">
        <v>0</v>
      </c>
      <c r="L87" s="79">
        <v>5.53</v>
      </c>
      <c r="M87" s="61">
        <f t="shared" si="52"/>
        <v>0</v>
      </c>
      <c r="N87" s="61"/>
      <c r="O87" s="68">
        <f t="shared" si="53"/>
        <v>25</v>
      </c>
      <c r="P87" s="61"/>
      <c r="Q87" s="68"/>
      <c r="R87" s="61"/>
      <c r="S87" s="61" t="s">
        <v>5</v>
      </c>
      <c r="T87" s="61">
        <f t="shared" si="54"/>
        <v>0</v>
      </c>
      <c r="U87" s="63"/>
      <c r="X87" s="61" t="str">
        <f t="shared" si="43"/>
        <v/>
      </c>
      <c r="Y87" s="61" t="str">
        <f t="shared" si="55"/>
        <v/>
      </c>
      <c r="Z87" s="61" t="str">
        <f t="shared" si="45"/>
        <v/>
      </c>
      <c r="AA87" s="61" t="str">
        <f t="shared" si="56"/>
        <v/>
      </c>
      <c r="AB87" s="61" t="str">
        <f t="shared" si="47"/>
        <v/>
      </c>
      <c r="AC87" s="61" t="str">
        <f t="shared" si="57"/>
        <v/>
      </c>
      <c r="AD87" s="69">
        <f t="shared" si="58"/>
        <v>0</v>
      </c>
      <c r="AE87" s="69">
        <f t="shared" si="59"/>
        <v>0</v>
      </c>
      <c r="AG87" s="57">
        <f t="shared" si="61"/>
        <v>0</v>
      </c>
      <c r="AH87" s="57">
        <f t="shared" si="61"/>
        <v>0</v>
      </c>
      <c r="AI87" s="57">
        <f t="shared" si="61"/>
        <v>0</v>
      </c>
      <c r="AJ87" s="57">
        <f t="shared" si="61"/>
        <v>0</v>
      </c>
      <c r="AK87" s="57">
        <f t="shared" si="61"/>
        <v>0</v>
      </c>
    </row>
    <row r="88" spans="1:39" ht="15" hidden="1" customHeight="1">
      <c r="A88" s="29" t="s">
        <v>13</v>
      </c>
      <c r="B88" s="35"/>
      <c r="C88" s="30" t="str">
        <f t="shared" ca="1" si="39"/>
        <v/>
      </c>
      <c r="D88" s="64"/>
      <c r="E88" s="65" t="s">
        <v>29</v>
      </c>
      <c r="F88" s="71" t="s">
        <v>53</v>
      </c>
      <c r="G88" s="80"/>
      <c r="H88" s="72"/>
      <c r="I88" s="73"/>
      <c r="J88" s="81">
        <f>J75*8</f>
        <v>40</v>
      </c>
      <c r="K88" s="82">
        <v>0</v>
      </c>
      <c r="L88" s="79">
        <v>16.5</v>
      </c>
      <c r="M88" s="61">
        <f t="shared" si="52"/>
        <v>0</v>
      </c>
      <c r="N88" s="61"/>
      <c r="O88" s="68">
        <f t="shared" si="53"/>
        <v>25</v>
      </c>
      <c r="P88" s="61"/>
      <c r="Q88" s="68"/>
      <c r="R88" s="61"/>
      <c r="S88" s="61" t="s">
        <v>5</v>
      </c>
      <c r="T88" s="61">
        <f t="shared" si="54"/>
        <v>0</v>
      </c>
      <c r="U88" s="63"/>
      <c r="X88" s="61" t="str">
        <f t="shared" si="43"/>
        <v/>
      </c>
      <c r="Y88" s="61" t="str">
        <f t="shared" si="55"/>
        <v/>
      </c>
      <c r="Z88" s="61" t="str">
        <f t="shared" si="45"/>
        <v/>
      </c>
      <c r="AA88" s="61" t="str">
        <f t="shared" si="56"/>
        <v/>
      </c>
      <c r="AB88" s="61" t="str">
        <f t="shared" si="47"/>
        <v/>
      </c>
      <c r="AC88" s="61" t="str">
        <f t="shared" si="57"/>
        <v/>
      </c>
      <c r="AD88" s="69">
        <f t="shared" si="58"/>
        <v>0</v>
      </c>
      <c r="AE88" s="69">
        <f t="shared" si="59"/>
        <v>0</v>
      </c>
      <c r="AG88" s="57">
        <f t="shared" si="61"/>
        <v>0</v>
      </c>
      <c r="AH88" s="57">
        <f t="shared" si="61"/>
        <v>0</v>
      </c>
      <c r="AI88" s="57">
        <f t="shared" si="61"/>
        <v>0</v>
      </c>
      <c r="AJ88" s="57">
        <f t="shared" si="61"/>
        <v>0</v>
      </c>
      <c r="AK88" s="57">
        <f t="shared" si="61"/>
        <v>0</v>
      </c>
    </row>
    <row r="89" spans="1:39" s="30" customFormat="1" ht="15" hidden="1" customHeight="1">
      <c r="A89" s="29" t="s">
        <v>11</v>
      </c>
      <c r="B89" s="35"/>
      <c r="C89" s="30" t="str">
        <f t="shared" ca="1" si="39"/>
        <v/>
      </c>
      <c r="D89" s="64"/>
      <c r="E89" s="65" t="s">
        <v>29</v>
      </c>
      <c r="F89" s="71" t="s">
        <v>55</v>
      </c>
      <c r="G89" s="71"/>
      <c r="H89" s="29"/>
      <c r="I89" s="29"/>
      <c r="J89" s="78">
        <v>10</v>
      </c>
      <c r="K89" s="83">
        <v>0</v>
      </c>
      <c r="L89" s="79"/>
      <c r="M89" s="79">
        <f>SUM(M72:M88)*K89/100</f>
        <v>0</v>
      </c>
      <c r="N89" s="61"/>
      <c r="O89" s="68">
        <f t="shared" si="53"/>
        <v>25</v>
      </c>
      <c r="P89" s="61"/>
      <c r="Q89" s="68"/>
      <c r="R89" s="61"/>
      <c r="S89" s="61" t="s">
        <v>5</v>
      </c>
      <c r="T89" s="61">
        <f t="shared" si="54"/>
        <v>0</v>
      </c>
      <c r="U89" s="63"/>
      <c r="X89" s="61" t="str">
        <f t="shared" si="43"/>
        <v/>
      </c>
      <c r="Y89" s="61" t="str">
        <f t="shared" si="55"/>
        <v/>
      </c>
      <c r="Z89" s="61" t="str">
        <f t="shared" si="45"/>
        <v/>
      </c>
      <c r="AA89" s="61" t="str">
        <f t="shared" si="56"/>
        <v/>
      </c>
      <c r="AB89" s="61" t="str">
        <f t="shared" si="47"/>
        <v/>
      </c>
      <c r="AC89" s="61" t="str">
        <f t="shared" si="57"/>
        <v/>
      </c>
      <c r="AD89" s="69">
        <f t="shared" si="58"/>
        <v>0</v>
      </c>
      <c r="AE89" s="69">
        <f t="shared" si="59"/>
        <v>0</v>
      </c>
      <c r="AG89" s="57">
        <f t="shared" si="61"/>
        <v>0</v>
      </c>
      <c r="AH89" s="57">
        <f t="shared" si="61"/>
        <v>0</v>
      </c>
      <c r="AI89" s="57">
        <f t="shared" si="61"/>
        <v>0</v>
      </c>
      <c r="AJ89" s="57">
        <f t="shared" si="61"/>
        <v>0</v>
      </c>
      <c r="AK89" s="57">
        <f t="shared" si="61"/>
        <v>0</v>
      </c>
    </row>
    <row r="90" spans="1:39" s="113" customFormat="1" ht="15" customHeight="1">
      <c r="A90" s="100"/>
      <c r="B90" s="101"/>
      <c r="C90" s="102"/>
      <c r="D90" s="103"/>
      <c r="E90" s="104"/>
      <c r="F90" s="105" t="s">
        <v>101</v>
      </c>
      <c r="G90" s="105"/>
      <c r="H90" s="105"/>
      <c r="I90" s="105"/>
      <c r="J90" s="106"/>
      <c r="K90" s="106"/>
      <c r="L90" s="107">
        <f>SUM(M91:M93)</f>
        <v>0</v>
      </c>
      <c r="M90" s="106"/>
      <c r="N90" s="108"/>
      <c r="O90" s="109">
        <f t="shared" si="53"/>
        <v>30</v>
      </c>
      <c r="P90" s="108"/>
      <c r="Q90" s="109"/>
      <c r="R90" s="108"/>
      <c r="S90" s="108" t="s">
        <v>5</v>
      </c>
      <c r="T90" s="108"/>
      <c r="U90" s="110"/>
      <c r="V90" s="102"/>
      <c r="W90" s="102"/>
      <c r="X90" s="108" t="str">
        <f t="shared" si="43"/>
        <v/>
      </c>
      <c r="Y90" s="108" t="str">
        <f t="shared" si="55"/>
        <v/>
      </c>
      <c r="Z90" s="108" t="str">
        <f t="shared" si="45"/>
        <v/>
      </c>
      <c r="AA90" s="108" t="str">
        <f t="shared" si="56"/>
        <v/>
      </c>
      <c r="AB90" s="108" t="str">
        <f t="shared" si="47"/>
        <v/>
      </c>
      <c r="AC90" s="108" t="str">
        <f t="shared" si="57"/>
        <v/>
      </c>
      <c r="AD90" s="111" t="str">
        <f t="shared" si="58"/>
        <v/>
      </c>
      <c r="AE90" s="111" t="str">
        <f t="shared" si="59"/>
        <v/>
      </c>
      <c r="AF90" s="102"/>
      <c r="AG90" s="112">
        <f t="shared" si="61"/>
        <v>0</v>
      </c>
      <c r="AH90" s="112">
        <f t="shared" si="61"/>
        <v>0</v>
      </c>
      <c r="AI90" s="112">
        <f t="shared" si="61"/>
        <v>0</v>
      </c>
      <c r="AJ90" s="112">
        <f t="shared" si="61"/>
        <v>0</v>
      </c>
      <c r="AK90" s="112">
        <f t="shared" si="61"/>
        <v>0</v>
      </c>
      <c r="AL90" s="102"/>
      <c r="AM90" s="102"/>
    </row>
    <row r="91" spans="1:39" s="161" customFormat="1" ht="15" customHeight="1">
      <c r="A91" s="145" t="s">
        <v>9</v>
      </c>
      <c r="B91" s="177"/>
      <c r="C91" s="147" t="str">
        <f t="shared" ref="C91" ca="1" si="62">IF(B91="OK",10,IF(AND(B91&lt;&gt;"OK",B91&lt;&gt;""),ROUND(_xlfn.DAYS(B91,TODAY())+7,0),""))</f>
        <v/>
      </c>
      <c r="D91" s="148"/>
      <c r="E91" s="149" t="s">
        <v>29</v>
      </c>
      <c r="F91" s="150" t="s">
        <v>101</v>
      </c>
      <c r="G91" s="28"/>
      <c r="H91" s="178"/>
      <c r="I91" s="179"/>
      <c r="J91" s="179"/>
      <c r="K91" s="182">
        <v>0</v>
      </c>
      <c r="L91" s="180">
        <v>400</v>
      </c>
      <c r="M91" s="159">
        <f t="shared" ref="M91" si="63">L91*K91</f>
        <v>0</v>
      </c>
      <c r="N91" s="159"/>
      <c r="O91" s="68">
        <f t="shared" si="53"/>
        <v>25</v>
      </c>
      <c r="P91" s="61"/>
      <c r="Q91" s="68"/>
      <c r="R91" s="61"/>
      <c r="S91" s="61" t="s">
        <v>5</v>
      </c>
      <c r="T91" s="61">
        <f>M91*(100+O91)/100</f>
        <v>0</v>
      </c>
      <c r="U91" s="155"/>
      <c r="V91" s="147"/>
      <c r="W91" s="156"/>
      <c r="X91" s="154" t="str">
        <f t="shared" ref="X91:X92" si="64">IF($E91=X$7,$M91,"")</f>
        <v/>
      </c>
      <c r="Y91" s="154" t="str">
        <f t="shared" si="55"/>
        <v/>
      </c>
      <c r="Z91" s="157" t="str">
        <f t="shared" ref="Z91:Z92" si="65">IF($E91=Z$7,$M91,"")</f>
        <v/>
      </c>
      <c r="AA91" s="153" t="str">
        <f t="shared" si="56"/>
        <v/>
      </c>
      <c r="AB91" s="157" t="str">
        <f t="shared" ref="AB91:AB92" si="66">IF($E91=AB$7,$M91,"")</f>
        <v/>
      </c>
      <c r="AC91" s="153" t="str">
        <f t="shared" si="57"/>
        <v/>
      </c>
      <c r="AD91" s="158">
        <f t="shared" si="58"/>
        <v>0</v>
      </c>
      <c r="AE91" s="159">
        <f t="shared" si="59"/>
        <v>0</v>
      </c>
      <c r="AF91" s="147"/>
      <c r="AG91" s="160">
        <f t="shared" si="61"/>
        <v>0</v>
      </c>
      <c r="AH91" s="160">
        <f t="shared" si="61"/>
        <v>0</v>
      </c>
      <c r="AI91" s="160">
        <f t="shared" si="61"/>
        <v>0</v>
      </c>
      <c r="AJ91" s="160">
        <f t="shared" si="61"/>
        <v>0</v>
      </c>
      <c r="AK91" s="160">
        <f t="shared" si="61"/>
        <v>0</v>
      </c>
    </row>
    <row r="92" spans="1:39" s="161" customFormat="1" ht="15" customHeight="1">
      <c r="A92" s="145" t="s">
        <v>10</v>
      </c>
      <c r="B92" s="177"/>
      <c r="C92" s="147" t="str">
        <f t="shared" ref="C92" ca="1" si="67">IF(B92="OK",10,IF(AND(B92&lt;&gt;"OK",B92&lt;&gt;""),ROUND(_xlfn.DAYS(B92,TODAY())+7,0),""))</f>
        <v/>
      </c>
      <c r="D92" s="148"/>
      <c r="E92" s="149" t="s">
        <v>29</v>
      </c>
      <c r="F92" s="150" t="s">
        <v>104</v>
      </c>
      <c r="G92" s="28"/>
      <c r="H92" s="178"/>
      <c r="I92" s="179"/>
      <c r="J92" s="179"/>
      <c r="K92" s="182">
        <v>0</v>
      </c>
      <c r="L92" s="180">
        <v>400</v>
      </c>
      <c r="M92" s="159">
        <f t="shared" ref="M92" si="68">L92*K92</f>
        <v>0</v>
      </c>
      <c r="N92" s="159"/>
      <c r="O92" s="68">
        <f t="shared" si="53"/>
        <v>25</v>
      </c>
      <c r="P92" s="61"/>
      <c r="Q92" s="68"/>
      <c r="R92" s="61"/>
      <c r="S92" s="61" t="s">
        <v>5</v>
      </c>
      <c r="T92" s="61">
        <f>M92*(100+O92)/100</f>
        <v>0</v>
      </c>
      <c r="U92" s="155"/>
      <c r="V92" s="147"/>
      <c r="W92" s="156"/>
      <c r="X92" s="154" t="str">
        <f t="shared" si="64"/>
        <v/>
      </c>
      <c r="Y92" s="154" t="str">
        <f t="shared" si="55"/>
        <v/>
      </c>
      <c r="Z92" s="157" t="str">
        <f t="shared" si="65"/>
        <v/>
      </c>
      <c r="AA92" s="153" t="str">
        <f t="shared" si="56"/>
        <v/>
      </c>
      <c r="AB92" s="157" t="str">
        <f t="shared" si="66"/>
        <v/>
      </c>
      <c r="AC92" s="153" t="str">
        <f t="shared" si="57"/>
        <v/>
      </c>
      <c r="AD92" s="158">
        <f t="shared" si="58"/>
        <v>0</v>
      </c>
      <c r="AE92" s="159">
        <f t="shared" si="59"/>
        <v>0</v>
      </c>
      <c r="AF92" s="147"/>
      <c r="AG92" s="160">
        <f t="shared" ref="AG92:AK99" si="69">IF($A92=AG$7,$T92,0)</f>
        <v>0</v>
      </c>
      <c r="AH92" s="160">
        <f t="shared" si="69"/>
        <v>0</v>
      </c>
      <c r="AI92" s="160">
        <f t="shared" si="69"/>
        <v>0</v>
      </c>
      <c r="AJ92" s="160">
        <f t="shared" si="69"/>
        <v>0</v>
      </c>
      <c r="AK92" s="160">
        <f t="shared" si="69"/>
        <v>0</v>
      </c>
    </row>
    <row r="93" spans="1:39" s="167" customFormat="1" ht="15" customHeight="1">
      <c r="A93" s="145" t="s">
        <v>12</v>
      </c>
      <c r="B93" s="146"/>
      <c r="C93" s="147" t="str">
        <f t="shared" ref="C93" ca="1" si="70">IF(B93="OK",10,IF(AND(B93&lt;&gt;"OK",B93&lt;&gt;""),ROUND(_xlfn.DAYS(B93,TODAY())+7,0),""))</f>
        <v/>
      </c>
      <c r="D93" s="148"/>
      <c r="E93" s="149" t="s">
        <v>29</v>
      </c>
      <c r="F93" s="162"/>
      <c r="H93" s="163"/>
      <c r="I93" s="163"/>
      <c r="J93" s="181"/>
      <c r="K93" s="183">
        <v>5</v>
      </c>
      <c r="L93" s="151"/>
      <c r="M93" s="164">
        <f>SUM(M91:M92)*K93/100</f>
        <v>0</v>
      </c>
      <c r="N93" s="152"/>
      <c r="O93" s="68">
        <f t="shared" si="53"/>
        <v>25</v>
      </c>
      <c r="P93" s="61"/>
      <c r="Q93" s="68"/>
      <c r="R93" s="61"/>
      <c r="S93" s="61" t="s">
        <v>5</v>
      </c>
      <c r="T93" s="61">
        <f>M93*(100+O93)/100</f>
        <v>0</v>
      </c>
      <c r="U93" s="166"/>
      <c r="W93" s="168"/>
      <c r="X93" s="165" t="str">
        <f t="shared" si="43"/>
        <v/>
      </c>
      <c r="Y93" s="165" t="str">
        <f t="shared" si="55"/>
        <v/>
      </c>
      <c r="Z93" s="169" t="str">
        <f t="shared" si="45"/>
        <v/>
      </c>
      <c r="AA93" s="152" t="str">
        <f t="shared" si="56"/>
        <v/>
      </c>
      <c r="AB93" s="169" t="str">
        <f t="shared" si="47"/>
        <v/>
      </c>
      <c r="AC93" s="152" t="str">
        <f t="shared" si="57"/>
        <v/>
      </c>
      <c r="AD93" s="170">
        <f t="shared" si="58"/>
        <v>0</v>
      </c>
      <c r="AE93" s="171">
        <f t="shared" si="59"/>
        <v>0</v>
      </c>
      <c r="AG93" s="172">
        <f t="shared" si="69"/>
        <v>0</v>
      </c>
      <c r="AH93" s="172">
        <f t="shared" si="69"/>
        <v>0</v>
      </c>
      <c r="AI93" s="172">
        <f t="shared" si="69"/>
        <v>0</v>
      </c>
      <c r="AJ93" s="172">
        <f t="shared" si="69"/>
        <v>0</v>
      </c>
      <c r="AK93" s="172">
        <f t="shared" si="69"/>
        <v>0</v>
      </c>
    </row>
    <row r="94" spans="1:39" s="113" customFormat="1" ht="15" customHeight="1">
      <c r="A94" s="100"/>
      <c r="B94" s="101"/>
      <c r="C94" s="102"/>
      <c r="D94" s="103"/>
      <c r="E94" s="104"/>
      <c r="F94" s="187" t="s">
        <v>54</v>
      </c>
      <c r="G94" s="187"/>
      <c r="H94" s="187"/>
      <c r="I94" s="106"/>
      <c r="J94" s="106"/>
      <c r="K94" s="106"/>
      <c r="L94" s="107">
        <f>SUM(M94:N98)</f>
        <v>0</v>
      </c>
      <c r="M94" s="106"/>
      <c r="N94" s="108"/>
      <c r="O94" s="109">
        <f t="shared" si="53"/>
        <v>30</v>
      </c>
      <c r="P94" s="108"/>
      <c r="Q94" s="109"/>
      <c r="R94" s="108"/>
      <c r="S94" s="108" t="s">
        <v>5</v>
      </c>
      <c r="T94" s="108"/>
      <c r="U94" s="110"/>
      <c r="V94" s="102"/>
      <c r="W94" s="102"/>
      <c r="X94" s="108" t="str">
        <f t="shared" ref="X94:X99" si="71">IF($E94=X$7,$M94,"")</f>
        <v/>
      </c>
      <c r="Y94" s="108" t="str">
        <f t="shared" si="55"/>
        <v/>
      </c>
      <c r="Z94" s="108" t="str">
        <f t="shared" ref="Z94:Z99" si="72">IF($E94=Z$7,$M94,"")</f>
        <v/>
      </c>
      <c r="AA94" s="108" t="str">
        <f t="shared" si="56"/>
        <v/>
      </c>
      <c r="AB94" s="108" t="str">
        <f t="shared" ref="AB94:AB99" si="73">IF($E94=AB$7,$M94,"")</f>
        <v/>
      </c>
      <c r="AC94" s="108" t="str">
        <f t="shared" si="57"/>
        <v/>
      </c>
      <c r="AD94" s="111" t="str">
        <f t="shared" si="58"/>
        <v/>
      </c>
      <c r="AE94" s="111" t="str">
        <f t="shared" si="59"/>
        <v/>
      </c>
      <c r="AF94" s="102"/>
      <c r="AG94" s="112">
        <f t="shared" si="69"/>
        <v>0</v>
      </c>
      <c r="AH94" s="112">
        <f t="shared" si="69"/>
        <v>0</v>
      </c>
      <c r="AI94" s="112">
        <f t="shared" si="69"/>
        <v>0</v>
      </c>
      <c r="AJ94" s="112">
        <f t="shared" si="69"/>
        <v>0</v>
      </c>
      <c r="AK94" s="112">
        <f t="shared" si="69"/>
        <v>0</v>
      </c>
      <c r="AL94" s="102"/>
      <c r="AM94" s="102"/>
    </row>
    <row r="95" spans="1:39" ht="15" customHeight="1">
      <c r="A95" s="29" t="s">
        <v>12</v>
      </c>
      <c r="B95" s="35"/>
      <c r="C95" s="30" t="str">
        <f t="shared" ref="C95" ca="1" si="74">IF(B95="OK",10,IF(AND(B95&lt;&gt;"OK",B95&lt;&gt;""),ROUND(_xlfn.DAYS(B95,TODAY())+7,0),""))</f>
        <v/>
      </c>
      <c r="D95" s="64"/>
      <c r="E95" s="65" t="s">
        <v>29</v>
      </c>
      <c r="F95" s="71" t="s">
        <v>103</v>
      </c>
      <c r="G95" s="80"/>
      <c r="H95" s="72"/>
      <c r="I95" s="73"/>
      <c r="J95" s="81"/>
      <c r="K95" s="81">
        <v>0</v>
      </c>
      <c r="L95" s="79">
        <v>180</v>
      </c>
      <c r="M95" s="61">
        <f t="shared" ref="M95" si="75">L95*K95</f>
        <v>0</v>
      </c>
      <c r="N95" s="61"/>
      <c r="O95" s="68">
        <f t="shared" si="53"/>
        <v>25</v>
      </c>
      <c r="P95" s="61"/>
      <c r="Q95" s="68"/>
      <c r="R95" s="61"/>
      <c r="S95" s="61" t="s">
        <v>5</v>
      </c>
      <c r="T95" s="61">
        <f>M95*(100+O95)/100</f>
        <v>0</v>
      </c>
      <c r="U95" s="63"/>
      <c r="X95" s="61" t="str">
        <f t="shared" si="71"/>
        <v/>
      </c>
      <c r="Y95" s="61" t="str">
        <f t="shared" si="55"/>
        <v/>
      </c>
      <c r="Z95" s="61" t="str">
        <f t="shared" si="72"/>
        <v/>
      </c>
      <c r="AA95" s="61" t="str">
        <f t="shared" si="56"/>
        <v/>
      </c>
      <c r="AB95" s="61" t="str">
        <f t="shared" si="73"/>
        <v/>
      </c>
      <c r="AC95" s="61" t="str">
        <f t="shared" si="57"/>
        <v/>
      </c>
      <c r="AD95" s="69">
        <f t="shared" si="58"/>
        <v>0</v>
      </c>
      <c r="AE95" s="69">
        <f t="shared" si="59"/>
        <v>0</v>
      </c>
      <c r="AG95" s="57">
        <f t="shared" si="69"/>
        <v>0</v>
      </c>
      <c r="AH95" s="57">
        <f t="shared" si="69"/>
        <v>0</v>
      </c>
      <c r="AI95" s="57">
        <f t="shared" si="69"/>
        <v>0</v>
      </c>
      <c r="AJ95" s="57">
        <f t="shared" si="69"/>
        <v>0</v>
      </c>
      <c r="AK95" s="57">
        <f t="shared" si="69"/>
        <v>0</v>
      </c>
      <c r="AL95" s="30"/>
      <c r="AM95" s="30"/>
    </row>
    <row r="96" spans="1:39" ht="15" customHeight="1">
      <c r="A96" s="29" t="s">
        <v>12</v>
      </c>
      <c r="B96" s="35"/>
      <c r="C96" s="30" t="str">
        <f t="shared" ref="C96" ca="1" si="76">IF(B96="OK",10,IF(AND(B96&lt;&gt;"OK",B96&lt;&gt;""),ROUND(_xlfn.DAYS(B96,TODAY())+7,0),""))</f>
        <v/>
      </c>
      <c r="D96" s="64"/>
      <c r="E96" s="65" t="s">
        <v>29</v>
      </c>
      <c r="F96" s="71" t="s">
        <v>102</v>
      </c>
      <c r="G96" s="80"/>
      <c r="H96" s="72"/>
      <c r="I96" s="73"/>
      <c r="J96" s="81"/>
      <c r="K96" s="81">
        <v>0</v>
      </c>
      <c r="L96" s="79">
        <v>60</v>
      </c>
      <c r="M96" s="61">
        <f t="shared" ref="M96" si="77">L96*K96</f>
        <v>0</v>
      </c>
      <c r="N96" s="61"/>
      <c r="O96" s="68">
        <f t="shared" si="53"/>
        <v>25</v>
      </c>
      <c r="P96" s="61"/>
      <c r="Q96" s="68"/>
      <c r="R96" s="61"/>
      <c r="S96" s="61" t="s">
        <v>5</v>
      </c>
      <c r="T96" s="61">
        <f>M96*(100+O96)/100</f>
        <v>0</v>
      </c>
      <c r="U96" s="63"/>
      <c r="X96" s="61" t="str">
        <f t="shared" si="71"/>
        <v/>
      </c>
      <c r="Y96" s="61" t="str">
        <f t="shared" si="55"/>
        <v/>
      </c>
      <c r="Z96" s="61" t="str">
        <f t="shared" si="72"/>
        <v/>
      </c>
      <c r="AA96" s="61" t="str">
        <f t="shared" si="56"/>
        <v/>
      </c>
      <c r="AB96" s="61" t="str">
        <f t="shared" si="73"/>
        <v/>
      </c>
      <c r="AC96" s="61" t="str">
        <f t="shared" si="57"/>
        <v/>
      </c>
      <c r="AD96" s="69">
        <f t="shared" si="58"/>
        <v>0</v>
      </c>
      <c r="AE96" s="69">
        <f t="shared" si="59"/>
        <v>0</v>
      </c>
      <c r="AG96" s="57">
        <f t="shared" si="69"/>
        <v>0</v>
      </c>
      <c r="AH96" s="57">
        <f t="shared" si="69"/>
        <v>0</v>
      </c>
      <c r="AI96" s="57">
        <f t="shared" si="69"/>
        <v>0</v>
      </c>
      <c r="AJ96" s="57">
        <f t="shared" si="69"/>
        <v>0</v>
      </c>
      <c r="AK96" s="57">
        <f t="shared" si="69"/>
        <v>0</v>
      </c>
      <c r="AL96" s="30"/>
      <c r="AM96" s="30"/>
    </row>
    <row r="97" spans="1:39" ht="15" customHeight="1">
      <c r="A97" s="29" t="s">
        <v>12</v>
      </c>
      <c r="B97" s="35"/>
      <c r="C97" s="30" t="str">
        <f t="shared" ref="C97:C98" ca="1" si="78">IF(B97="OK",10,IF(AND(B97&lt;&gt;"OK",B97&lt;&gt;""),ROUND(_xlfn.DAYS(B97,TODAY())+7,0),""))</f>
        <v/>
      </c>
      <c r="D97" s="64"/>
      <c r="E97" s="65" t="s">
        <v>29</v>
      </c>
      <c r="F97" s="71" t="s">
        <v>100</v>
      </c>
      <c r="G97" s="80"/>
      <c r="H97" s="72"/>
      <c r="I97" s="73"/>
      <c r="J97" s="81"/>
      <c r="K97" s="82">
        <v>0</v>
      </c>
      <c r="L97" s="79">
        <v>150</v>
      </c>
      <c r="M97" s="61">
        <f t="shared" ref="M97" si="79">L97*K97</f>
        <v>0</v>
      </c>
      <c r="N97" s="61"/>
      <c r="O97" s="68">
        <f t="shared" si="53"/>
        <v>25</v>
      </c>
      <c r="P97" s="61"/>
      <c r="Q97" s="68"/>
      <c r="R97" s="61"/>
      <c r="S97" s="61" t="s">
        <v>5</v>
      </c>
      <c r="T97" s="61">
        <f>M97*(100+O97)/100</f>
        <v>0</v>
      </c>
      <c r="U97" s="63"/>
      <c r="X97" s="61" t="str">
        <f t="shared" si="71"/>
        <v/>
      </c>
      <c r="Y97" s="61" t="str">
        <f t="shared" si="55"/>
        <v/>
      </c>
      <c r="Z97" s="61" t="str">
        <f t="shared" si="72"/>
        <v/>
      </c>
      <c r="AA97" s="61" t="str">
        <f t="shared" si="56"/>
        <v/>
      </c>
      <c r="AB97" s="61" t="str">
        <f t="shared" si="73"/>
        <v/>
      </c>
      <c r="AC97" s="61" t="str">
        <f t="shared" si="57"/>
        <v/>
      </c>
      <c r="AD97" s="69">
        <f t="shared" si="58"/>
        <v>0</v>
      </c>
      <c r="AE97" s="69">
        <f t="shared" si="59"/>
        <v>0</v>
      </c>
      <c r="AG97" s="57">
        <f t="shared" si="69"/>
        <v>0</v>
      </c>
      <c r="AH97" s="57">
        <f t="shared" si="69"/>
        <v>0</v>
      </c>
      <c r="AI97" s="57">
        <f t="shared" si="69"/>
        <v>0</v>
      </c>
      <c r="AJ97" s="57">
        <f t="shared" si="69"/>
        <v>0</v>
      </c>
      <c r="AK97" s="57">
        <f t="shared" si="69"/>
        <v>0</v>
      </c>
      <c r="AL97" s="30"/>
      <c r="AM97" s="30"/>
    </row>
    <row r="98" spans="1:39" s="30" customFormat="1" ht="15" customHeight="1">
      <c r="A98" s="29" t="s">
        <v>11</v>
      </c>
      <c r="B98" s="35"/>
      <c r="C98" s="30" t="str">
        <f t="shared" ca="1" si="78"/>
        <v/>
      </c>
      <c r="D98" s="64"/>
      <c r="E98" s="65" t="s">
        <v>29</v>
      </c>
      <c r="F98" s="71" t="s">
        <v>25</v>
      </c>
      <c r="G98" s="71"/>
      <c r="H98" s="29"/>
      <c r="I98" s="29"/>
      <c r="J98" s="78"/>
      <c r="K98" s="78">
        <v>10</v>
      </c>
      <c r="L98" s="79"/>
      <c r="M98" s="79">
        <f>SUM(M95:M97)*K98/100</f>
        <v>0</v>
      </c>
      <c r="N98" s="61"/>
      <c r="O98" s="68">
        <f t="shared" si="53"/>
        <v>25</v>
      </c>
      <c r="P98" s="61"/>
      <c r="Q98" s="68"/>
      <c r="R98" s="61"/>
      <c r="S98" s="61" t="s">
        <v>5</v>
      </c>
      <c r="T98" s="61">
        <f>M98*(100+O98)/100</f>
        <v>0</v>
      </c>
      <c r="U98" s="63"/>
      <c r="X98" s="61" t="str">
        <f t="shared" si="71"/>
        <v/>
      </c>
      <c r="Y98" s="61" t="str">
        <f t="shared" si="55"/>
        <v/>
      </c>
      <c r="Z98" s="61" t="str">
        <f t="shared" si="72"/>
        <v/>
      </c>
      <c r="AA98" s="61" t="str">
        <f t="shared" si="56"/>
        <v/>
      </c>
      <c r="AB98" s="61" t="str">
        <f t="shared" si="73"/>
        <v/>
      </c>
      <c r="AC98" s="61" t="str">
        <f t="shared" si="57"/>
        <v/>
      </c>
      <c r="AD98" s="69">
        <f t="shared" si="58"/>
        <v>0</v>
      </c>
      <c r="AE98" s="69">
        <f t="shared" si="59"/>
        <v>0</v>
      </c>
      <c r="AG98" s="57">
        <f t="shared" si="69"/>
        <v>0</v>
      </c>
      <c r="AH98" s="57">
        <f t="shared" si="69"/>
        <v>0</v>
      </c>
      <c r="AI98" s="57">
        <f t="shared" si="69"/>
        <v>0</v>
      </c>
      <c r="AJ98" s="57">
        <f t="shared" si="69"/>
        <v>0</v>
      </c>
      <c r="AK98" s="57">
        <f t="shared" si="69"/>
        <v>0</v>
      </c>
    </row>
    <row r="99" spans="1:39" ht="15" customHeight="1">
      <c r="B99" s="35"/>
      <c r="C99" s="30" t="str">
        <f t="shared" ref="C99" ca="1" si="80">IF(B99="OK",10,IF(AND(B99&lt;&gt;"OK",B99&lt;&gt;""),ROUND(_xlfn.DAYS(B99,TODAY())+7,0),""))</f>
        <v/>
      </c>
      <c r="D99" s="64"/>
      <c r="E99" s="65"/>
      <c r="F99" s="85" t="str">
        <f>_xlfn.CONCAT("Última Fila ---- ",F10)</f>
        <v xml:space="preserve">Última Fila ---- </v>
      </c>
      <c r="G99" s="71"/>
      <c r="H99" s="72"/>
      <c r="I99" s="86"/>
      <c r="J99" s="86"/>
      <c r="K99" s="74"/>
      <c r="L99" s="39"/>
      <c r="M99" s="61"/>
      <c r="N99" s="61"/>
      <c r="O99" s="68">
        <f t="shared" si="53"/>
        <v>30</v>
      </c>
      <c r="P99" s="61"/>
      <c r="Q99" s="68"/>
      <c r="R99" s="61"/>
      <c r="S99" s="61" t="s">
        <v>5</v>
      </c>
      <c r="T99" s="61">
        <f>M99*(100+O99)/100</f>
        <v>0</v>
      </c>
      <c r="U99" s="63"/>
      <c r="X99" s="61" t="str">
        <f t="shared" si="71"/>
        <v/>
      </c>
      <c r="Y99" s="61" t="str">
        <f t="shared" si="55"/>
        <v/>
      </c>
      <c r="Z99" s="61" t="str">
        <f t="shared" si="72"/>
        <v/>
      </c>
      <c r="AA99" s="61" t="str">
        <f t="shared" si="56"/>
        <v/>
      </c>
      <c r="AB99" s="61" t="str">
        <f t="shared" si="73"/>
        <v/>
      </c>
      <c r="AC99" s="61" t="str">
        <f t="shared" si="57"/>
        <v/>
      </c>
      <c r="AD99" s="69" t="str">
        <f t="shared" si="58"/>
        <v/>
      </c>
      <c r="AE99" s="69" t="str">
        <f t="shared" si="59"/>
        <v/>
      </c>
      <c r="AG99" s="57">
        <f t="shared" si="69"/>
        <v>0</v>
      </c>
      <c r="AH99" s="57">
        <f t="shared" si="69"/>
        <v>0</v>
      </c>
      <c r="AI99" s="57">
        <f t="shared" si="69"/>
        <v>0</v>
      </c>
      <c r="AJ99" s="57">
        <f t="shared" si="69"/>
        <v>0</v>
      </c>
      <c r="AK99" s="57">
        <f t="shared" si="69"/>
        <v>0</v>
      </c>
      <c r="AL99" s="30"/>
      <c r="AM99" s="30"/>
    </row>
    <row r="100" spans="1:39" ht="30" customHeight="1">
      <c r="B100" s="35"/>
      <c r="D100" s="64"/>
      <c r="E100" s="65"/>
      <c r="F100" s="60"/>
      <c r="G100" s="71"/>
      <c r="H100" s="72"/>
      <c r="I100" s="86"/>
      <c r="J100" s="86"/>
      <c r="K100" s="74"/>
      <c r="L100" s="39"/>
      <c r="M100" s="61"/>
      <c r="N100" s="61"/>
      <c r="O100" s="68"/>
      <c r="P100" s="61"/>
      <c r="Q100" s="68"/>
      <c r="R100" s="61"/>
      <c r="S100" s="61"/>
      <c r="T100" s="61"/>
      <c r="U100" s="63"/>
      <c r="X100" s="61"/>
      <c r="Y100" s="61"/>
      <c r="Z100" s="61"/>
      <c r="AA100" s="61"/>
      <c r="AB100" s="61"/>
      <c r="AC100" s="61"/>
      <c r="AD100" s="69"/>
      <c r="AE100" s="69"/>
      <c r="AG100" s="57"/>
      <c r="AH100" s="57"/>
      <c r="AI100" s="57"/>
      <c r="AJ100" s="57"/>
      <c r="AK100" s="57"/>
      <c r="AL100" s="30"/>
      <c r="AM100" s="30"/>
    </row>
    <row r="101" spans="1:39" ht="15" customHeight="1">
      <c r="B101" s="35"/>
      <c r="C101" s="30" t="str">
        <f t="shared" ref="C101" ca="1" si="81">IF(B101="OK",10,IF(AND(B101&lt;&gt;"OK",B101&lt;&gt;""),ROUND(_xlfn.DAYS(B101,TODAY())+7,0),""))</f>
        <v/>
      </c>
      <c r="D101" s="64"/>
      <c r="E101" s="65"/>
      <c r="F101" s="71" t="s">
        <v>32</v>
      </c>
      <c r="G101" s="71"/>
      <c r="H101" s="72"/>
      <c r="I101" s="86"/>
      <c r="J101" s="86"/>
      <c r="K101" s="74"/>
      <c r="L101" s="39"/>
      <c r="M101" s="61"/>
      <c r="N101" s="61"/>
      <c r="O101" s="68"/>
      <c r="P101" s="61"/>
      <c r="Q101" s="68"/>
      <c r="R101" s="61"/>
      <c r="S101" s="61"/>
      <c r="T101" s="61"/>
      <c r="U101" s="63"/>
      <c r="X101" s="69"/>
      <c r="Y101" s="69"/>
      <c r="Z101" s="69"/>
      <c r="AA101" s="69"/>
      <c r="AB101" s="69"/>
      <c r="AC101" s="69"/>
      <c r="AD101" s="69"/>
      <c r="AE101" s="69"/>
      <c r="AG101" s="57"/>
      <c r="AH101" s="57"/>
      <c r="AI101" s="57"/>
      <c r="AJ101" s="57"/>
      <c r="AK101" s="57"/>
    </row>
    <row r="102" spans="1:39" ht="15" customHeight="1">
      <c r="D102" s="58"/>
      <c r="E102" s="59"/>
      <c r="F102" s="60" t="s">
        <v>31</v>
      </c>
      <c r="G102" s="60"/>
      <c r="I102" s="56"/>
      <c r="J102" s="56"/>
      <c r="K102" s="56"/>
      <c r="L102" s="56"/>
      <c r="M102" s="65"/>
      <c r="N102" s="62"/>
      <c r="O102" s="53"/>
      <c r="P102" s="53"/>
      <c r="Q102" s="53"/>
      <c r="R102" s="53"/>
      <c r="S102" s="53"/>
      <c r="T102" s="62"/>
      <c r="U102" s="63"/>
      <c r="X102" s="69"/>
      <c r="Y102" s="69"/>
      <c r="Z102" s="69"/>
      <c r="AA102" s="69"/>
      <c r="AB102" s="69"/>
      <c r="AC102" s="69"/>
      <c r="AD102" s="69"/>
      <c r="AE102" s="69"/>
      <c r="AF102" s="57"/>
      <c r="AG102" s="57"/>
    </row>
    <row r="103" spans="1:39" s="30" customFormat="1" ht="15.75" customHeight="1">
      <c r="A103" s="29"/>
      <c r="C103" s="30" t="str">
        <f t="shared" ref="C103" ca="1" si="82">IF(B103="OK",10,IF(AND(B103&lt;&gt;"OK",B103&lt;&gt;""),ROUND(_xlfn.DAYS(B103,TODAY())+7,0),""))</f>
        <v/>
      </c>
      <c r="D103" s="36"/>
      <c r="E103" s="31"/>
      <c r="F103" s="32"/>
      <c r="G103" s="32"/>
      <c r="H103" s="29"/>
      <c r="I103" s="29"/>
      <c r="J103" s="29"/>
      <c r="K103" s="29"/>
      <c r="L103" s="29"/>
      <c r="M103" s="87"/>
      <c r="N103" s="88"/>
      <c r="O103" s="32"/>
      <c r="P103" s="32"/>
      <c r="Q103" s="32"/>
      <c r="R103" s="32"/>
      <c r="S103" s="50"/>
      <c r="T103" s="32"/>
      <c r="U103" s="35"/>
    </row>
    <row r="104" spans="1:39" s="30" customFormat="1" ht="15.75" customHeight="1">
      <c r="A104" s="29"/>
      <c r="E104" s="31"/>
      <c r="I104" s="29"/>
      <c r="J104" s="29"/>
      <c r="K104" s="29"/>
      <c r="L104" s="29"/>
      <c r="M104" s="87"/>
      <c r="N104" s="88"/>
      <c r="O104" s="89"/>
      <c r="P104" s="32"/>
      <c r="Q104" s="32"/>
      <c r="R104" s="32"/>
      <c r="S104" s="50"/>
      <c r="T104" s="32"/>
      <c r="U104" s="35"/>
    </row>
    <row r="105" spans="1:39" s="30" customFormat="1" ht="15.75" customHeight="1">
      <c r="A105" s="29"/>
      <c r="D105" s="36"/>
      <c r="E105" s="31"/>
      <c r="I105" s="29"/>
      <c r="J105" s="29"/>
      <c r="K105" s="29"/>
      <c r="L105" s="29"/>
      <c r="M105" s="87"/>
      <c r="N105" s="88"/>
      <c r="O105" s="32"/>
      <c r="P105" s="32"/>
      <c r="Q105" s="32"/>
      <c r="R105" s="32"/>
      <c r="S105" s="50"/>
      <c r="T105" s="32"/>
      <c r="U105" s="35"/>
    </row>
    <row r="106" spans="1:39" s="91" customFormat="1" ht="15.75" customHeight="1">
      <c r="A106" s="90"/>
      <c r="D106" s="92"/>
      <c r="E106" s="31"/>
      <c r="F106" s="32"/>
      <c r="G106" s="32"/>
      <c r="H106" s="29"/>
      <c r="I106" s="29"/>
      <c r="J106" s="29"/>
      <c r="K106" s="29"/>
      <c r="L106" s="90"/>
      <c r="M106" s="93"/>
      <c r="N106" s="94"/>
      <c r="O106" s="95"/>
      <c r="P106" s="97"/>
      <c r="Q106" s="97"/>
      <c r="R106" s="97"/>
      <c r="S106" s="96"/>
      <c r="T106" s="98"/>
      <c r="U106" s="99"/>
    </row>
    <row r="107" spans="1:39" s="30" customFormat="1" ht="15.75" customHeight="1">
      <c r="A107" s="29"/>
      <c r="D107" s="36"/>
      <c r="E107" s="31"/>
      <c r="F107" s="32"/>
      <c r="G107" s="32"/>
      <c r="H107" s="29"/>
      <c r="I107" s="29"/>
      <c r="J107" s="29"/>
      <c r="K107" s="29"/>
      <c r="L107" s="29"/>
      <c r="M107" s="87"/>
      <c r="N107" s="88"/>
      <c r="O107" s="32"/>
      <c r="P107" s="32"/>
      <c r="Q107" s="32"/>
      <c r="R107" s="32"/>
      <c r="S107" s="50"/>
      <c r="T107" s="32"/>
      <c r="U107" s="35"/>
    </row>
    <row r="108" spans="1:39" s="30" customFormat="1" ht="15.75" customHeight="1">
      <c r="A108" s="29"/>
      <c r="D108" s="36"/>
      <c r="E108" s="31"/>
      <c r="F108" s="32"/>
      <c r="G108" s="32"/>
      <c r="H108" s="29"/>
      <c r="I108" s="29"/>
      <c r="J108" s="29"/>
      <c r="K108" s="29"/>
      <c r="L108" s="29"/>
      <c r="M108" s="87"/>
      <c r="N108" s="88"/>
      <c r="O108" s="32"/>
      <c r="P108" s="32"/>
      <c r="Q108" s="32"/>
      <c r="R108" s="32"/>
      <c r="S108" s="50"/>
      <c r="T108" s="32"/>
      <c r="U108" s="35"/>
    </row>
    <row r="109" spans="1:39" s="30" customFormat="1" ht="15.75" customHeight="1">
      <c r="A109" s="29"/>
      <c r="D109" s="36"/>
      <c r="E109" s="31"/>
      <c r="F109" s="32"/>
      <c r="G109" s="32"/>
      <c r="H109" s="29"/>
      <c r="I109" s="29"/>
      <c r="J109" s="29"/>
      <c r="K109" s="29"/>
      <c r="L109" s="29"/>
      <c r="M109" s="87"/>
      <c r="N109" s="88"/>
      <c r="O109" s="32"/>
      <c r="P109" s="32"/>
      <c r="Q109" s="32"/>
      <c r="R109" s="32"/>
      <c r="S109" s="50"/>
      <c r="T109" s="32"/>
      <c r="U109" s="35"/>
    </row>
    <row r="110" spans="1:39" s="30" customFormat="1" ht="15.75" customHeight="1">
      <c r="A110" s="29"/>
      <c r="D110" s="36"/>
      <c r="E110" s="31"/>
      <c r="F110" s="32"/>
      <c r="G110" s="32"/>
      <c r="H110" s="29"/>
      <c r="I110" s="29"/>
      <c r="J110" s="29"/>
      <c r="K110" s="29"/>
      <c r="L110" s="29"/>
      <c r="M110" s="87"/>
      <c r="N110" s="88"/>
      <c r="O110" s="32"/>
      <c r="P110" s="32"/>
      <c r="Q110" s="32"/>
      <c r="R110" s="32"/>
      <c r="S110" s="50"/>
      <c r="T110" s="32"/>
      <c r="U110" s="35"/>
    </row>
    <row r="111" spans="1:39" s="30" customFormat="1" ht="15.75" customHeight="1">
      <c r="A111" s="29"/>
      <c r="D111" s="36"/>
      <c r="E111" s="31"/>
      <c r="F111" s="32"/>
      <c r="G111" s="32"/>
      <c r="H111" s="29"/>
      <c r="I111" s="29"/>
      <c r="J111" s="29"/>
      <c r="K111" s="29"/>
      <c r="L111" s="29"/>
      <c r="M111" s="87"/>
      <c r="N111" s="88"/>
      <c r="O111" s="32"/>
      <c r="P111" s="32"/>
      <c r="Q111" s="32"/>
      <c r="R111" s="32"/>
      <c r="S111" s="50"/>
      <c r="T111" s="32"/>
      <c r="U111" s="35"/>
    </row>
    <row r="112" spans="1:39" s="30" customFormat="1" ht="15.75" customHeight="1">
      <c r="A112" s="29"/>
      <c r="D112" s="36"/>
      <c r="E112" s="31"/>
      <c r="F112" s="32"/>
      <c r="G112" s="32"/>
      <c r="H112" s="29"/>
      <c r="I112" s="29"/>
      <c r="J112" s="29"/>
      <c r="K112" s="29"/>
      <c r="L112" s="29"/>
      <c r="M112" s="87"/>
      <c r="N112" s="88"/>
      <c r="O112" s="32"/>
      <c r="P112" s="32"/>
      <c r="Q112" s="32"/>
      <c r="R112" s="32"/>
      <c r="S112" s="50"/>
      <c r="T112" s="32"/>
      <c r="U112" s="35"/>
    </row>
    <row r="113" spans="1:21" s="30" customFormat="1" ht="15.75" customHeight="1">
      <c r="A113" s="29"/>
      <c r="D113" s="36"/>
      <c r="E113" s="31"/>
      <c r="F113" s="32"/>
      <c r="G113" s="32"/>
      <c r="H113" s="29"/>
      <c r="I113" s="29"/>
      <c r="J113" s="29"/>
      <c r="K113" s="29"/>
      <c r="L113" s="29"/>
      <c r="M113" s="87"/>
      <c r="N113" s="88"/>
      <c r="O113" s="32"/>
      <c r="P113" s="32"/>
      <c r="Q113" s="32"/>
      <c r="R113" s="32"/>
      <c r="S113" s="50"/>
      <c r="T113" s="32"/>
      <c r="U113" s="35"/>
    </row>
    <row r="114" spans="1:21" s="30" customFormat="1" ht="15.75" customHeight="1">
      <c r="A114" s="29"/>
      <c r="D114" s="36"/>
      <c r="E114" s="31"/>
      <c r="F114" s="32"/>
      <c r="G114" s="32"/>
      <c r="H114" s="29"/>
      <c r="I114" s="29"/>
      <c r="J114" s="29"/>
      <c r="K114" s="29"/>
      <c r="L114" s="29"/>
      <c r="M114" s="87"/>
      <c r="N114" s="88"/>
      <c r="O114" s="32"/>
      <c r="P114" s="32"/>
      <c r="Q114" s="32"/>
      <c r="R114" s="32"/>
      <c r="S114" s="50"/>
      <c r="T114" s="32"/>
      <c r="U114" s="35"/>
    </row>
    <row r="115" spans="1:21" s="30" customFormat="1" ht="15.75" customHeight="1">
      <c r="A115" s="29"/>
      <c r="D115" s="36"/>
      <c r="E115" s="31"/>
      <c r="F115" s="32"/>
      <c r="G115" s="32"/>
      <c r="H115" s="29"/>
      <c r="I115" s="29"/>
      <c r="J115" s="29"/>
      <c r="K115" s="29"/>
      <c r="L115" s="29"/>
      <c r="M115" s="87"/>
      <c r="N115" s="88"/>
      <c r="O115" s="32"/>
      <c r="P115" s="32"/>
      <c r="Q115" s="32"/>
      <c r="R115" s="32"/>
      <c r="S115" s="50"/>
      <c r="T115" s="32"/>
      <c r="U115" s="35"/>
    </row>
    <row r="116" spans="1:21" s="30" customFormat="1" ht="15.75" customHeight="1">
      <c r="A116" s="29"/>
      <c r="D116" s="36"/>
      <c r="E116" s="31"/>
      <c r="F116" s="32"/>
      <c r="G116" s="32"/>
      <c r="H116" s="29"/>
      <c r="I116" s="29"/>
      <c r="J116" s="29"/>
      <c r="K116" s="29"/>
      <c r="L116" s="29"/>
      <c r="M116" s="87"/>
      <c r="N116" s="88"/>
      <c r="O116" s="32"/>
      <c r="P116" s="32"/>
      <c r="Q116" s="32"/>
      <c r="R116" s="32"/>
      <c r="S116" s="50"/>
      <c r="T116" s="32"/>
      <c r="U116" s="35"/>
    </row>
    <row r="117" spans="1:21" s="30" customFormat="1" ht="15.75" customHeight="1">
      <c r="A117" s="29"/>
      <c r="D117" s="36"/>
      <c r="E117" s="31"/>
      <c r="F117" s="32"/>
      <c r="G117" s="32"/>
      <c r="H117" s="29"/>
      <c r="I117" s="29"/>
      <c r="J117" s="29"/>
      <c r="K117" s="29"/>
      <c r="L117" s="29"/>
      <c r="M117" s="87"/>
      <c r="N117" s="88"/>
      <c r="O117" s="32"/>
      <c r="P117" s="32"/>
      <c r="Q117" s="32"/>
      <c r="R117" s="32"/>
      <c r="S117" s="50"/>
      <c r="T117" s="32"/>
      <c r="U117" s="35"/>
    </row>
    <row r="118" spans="1:21" s="30" customFormat="1" ht="15.75" customHeight="1">
      <c r="A118" s="29"/>
      <c r="D118" s="36"/>
      <c r="E118" s="31"/>
      <c r="F118" s="32"/>
      <c r="G118" s="32"/>
      <c r="H118" s="29"/>
      <c r="I118" s="29"/>
      <c r="J118" s="29"/>
      <c r="K118" s="29"/>
      <c r="L118" s="29"/>
      <c r="M118" s="87"/>
      <c r="N118" s="88"/>
      <c r="O118" s="32"/>
      <c r="P118" s="32"/>
      <c r="Q118" s="32"/>
      <c r="R118" s="32"/>
      <c r="S118" s="50"/>
      <c r="T118" s="32"/>
      <c r="U118" s="35"/>
    </row>
    <row r="119" spans="1:21" s="30" customFormat="1" ht="15.75" customHeight="1">
      <c r="A119" s="29"/>
      <c r="D119" s="36"/>
      <c r="E119" s="31"/>
      <c r="F119" s="32"/>
      <c r="G119" s="32"/>
      <c r="H119" s="29"/>
      <c r="I119" s="29"/>
      <c r="J119" s="29"/>
      <c r="K119" s="29"/>
      <c r="L119" s="29"/>
      <c r="M119" s="87"/>
      <c r="N119" s="88"/>
      <c r="O119" s="32"/>
      <c r="P119" s="32"/>
      <c r="Q119" s="32"/>
      <c r="R119" s="32"/>
      <c r="S119" s="50"/>
      <c r="T119" s="32"/>
      <c r="U119" s="35"/>
    </row>
    <row r="120" spans="1:21" s="30" customFormat="1" ht="15.75" customHeight="1">
      <c r="A120" s="29"/>
      <c r="D120" s="36"/>
      <c r="E120" s="31"/>
      <c r="F120" s="32"/>
      <c r="G120" s="32"/>
      <c r="H120" s="29"/>
      <c r="I120" s="29"/>
      <c r="J120" s="29"/>
      <c r="K120" s="29"/>
      <c r="L120" s="29"/>
      <c r="M120" s="87"/>
      <c r="N120" s="88"/>
      <c r="O120" s="32"/>
      <c r="P120" s="32"/>
      <c r="Q120" s="32"/>
      <c r="R120" s="32"/>
      <c r="S120" s="50"/>
      <c r="T120" s="32"/>
      <c r="U120" s="35"/>
    </row>
    <row r="121" spans="1:21" s="30" customFormat="1" ht="15.75" customHeight="1">
      <c r="A121" s="29"/>
      <c r="D121" s="36"/>
      <c r="E121" s="31"/>
      <c r="F121" s="32"/>
      <c r="G121" s="32"/>
      <c r="H121" s="29"/>
      <c r="I121" s="29"/>
      <c r="J121" s="29"/>
      <c r="K121" s="29"/>
      <c r="L121" s="29"/>
      <c r="M121" s="87"/>
      <c r="N121" s="88"/>
      <c r="O121" s="32"/>
      <c r="P121" s="32"/>
      <c r="Q121" s="32"/>
      <c r="R121" s="32"/>
      <c r="S121" s="50"/>
      <c r="T121" s="32"/>
      <c r="U121" s="35"/>
    </row>
    <row r="122" spans="1:21" s="30" customFormat="1" ht="15.75" customHeight="1">
      <c r="A122" s="29"/>
      <c r="D122" s="36"/>
      <c r="E122" s="31"/>
      <c r="F122" s="32"/>
      <c r="G122" s="32"/>
      <c r="H122" s="29"/>
      <c r="I122" s="29"/>
      <c r="J122" s="29"/>
      <c r="K122" s="29"/>
      <c r="L122" s="29"/>
      <c r="M122" s="87"/>
      <c r="N122" s="88"/>
      <c r="O122" s="32"/>
      <c r="P122" s="32"/>
      <c r="Q122" s="32"/>
      <c r="R122" s="32"/>
      <c r="S122" s="50"/>
      <c r="T122" s="32"/>
      <c r="U122" s="35"/>
    </row>
    <row r="123" spans="1:21" s="30" customFormat="1" ht="15.75" customHeight="1">
      <c r="A123" s="29"/>
      <c r="D123" s="36"/>
      <c r="E123" s="31"/>
      <c r="F123" s="32"/>
      <c r="G123" s="32"/>
      <c r="H123" s="29"/>
      <c r="I123" s="29"/>
      <c r="J123" s="29"/>
      <c r="K123" s="29"/>
      <c r="L123" s="29"/>
      <c r="M123" s="87"/>
      <c r="N123" s="88"/>
      <c r="O123" s="32"/>
      <c r="P123" s="32"/>
      <c r="Q123" s="32"/>
      <c r="R123" s="32"/>
      <c r="S123" s="50"/>
      <c r="T123" s="32"/>
      <c r="U123" s="35"/>
    </row>
    <row r="124" spans="1:21" s="30" customFormat="1" ht="15.75" customHeight="1">
      <c r="A124" s="29"/>
      <c r="D124" s="36"/>
      <c r="E124" s="31"/>
      <c r="F124" s="32"/>
      <c r="G124" s="32"/>
      <c r="H124" s="29"/>
      <c r="I124" s="29"/>
      <c r="J124" s="29"/>
      <c r="K124" s="29"/>
      <c r="L124" s="29"/>
      <c r="M124" s="87"/>
      <c r="N124" s="88"/>
      <c r="O124" s="32"/>
      <c r="P124" s="32"/>
      <c r="Q124" s="32"/>
      <c r="R124" s="32"/>
      <c r="S124" s="50"/>
      <c r="T124" s="32"/>
      <c r="U124" s="35"/>
    </row>
    <row r="125" spans="1:21" s="30" customFormat="1" ht="15.75" customHeight="1">
      <c r="A125" s="29"/>
      <c r="D125" s="36"/>
      <c r="E125" s="31"/>
      <c r="F125" s="32"/>
      <c r="G125" s="32"/>
      <c r="H125" s="29"/>
      <c r="I125" s="29"/>
      <c r="J125" s="29"/>
      <c r="K125" s="29"/>
      <c r="L125" s="29"/>
      <c r="M125" s="87"/>
      <c r="N125" s="88"/>
      <c r="O125" s="32"/>
      <c r="P125" s="32"/>
      <c r="Q125" s="32"/>
      <c r="R125" s="32"/>
      <c r="S125" s="50"/>
      <c r="T125" s="32"/>
      <c r="U125" s="35"/>
    </row>
    <row r="126" spans="1:21" s="30" customFormat="1" ht="15.75" customHeight="1">
      <c r="A126" s="29"/>
      <c r="D126" s="36"/>
      <c r="E126" s="31"/>
      <c r="F126" s="32"/>
      <c r="G126" s="32"/>
      <c r="H126" s="29"/>
      <c r="I126" s="29"/>
      <c r="J126" s="29"/>
      <c r="K126" s="29"/>
      <c r="L126" s="29"/>
      <c r="M126" s="87"/>
      <c r="N126" s="88"/>
      <c r="O126" s="32"/>
      <c r="P126" s="32"/>
      <c r="Q126" s="32"/>
      <c r="R126" s="32"/>
      <c r="S126" s="50"/>
      <c r="T126" s="32"/>
      <c r="U126" s="35"/>
    </row>
    <row r="127" spans="1:21" s="30" customFormat="1" ht="15.75" customHeight="1">
      <c r="A127" s="29"/>
      <c r="D127" s="36"/>
      <c r="E127" s="31"/>
      <c r="F127" s="32"/>
      <c r="G127" s="32"/>
      <c r="H127" s="29"/>
      <c r="I127" s="29"/>
      <c r="J127" s="29"/>
      <c r="K127" s="29"/>
      <c r="L127" s="29"/>
      <c r="M127" s="87"/>
      <c r="N127" s="88"/>
      <c r="O127" s="32"/>
      <c r="P127" s="32"/>
      <c r="Q127" s="32"/>
      <c r="R127" s="32"/>
      <c r="S127" s="50"/>
      <c r="T127" s="32"/>
      <c r="U127" s="35"/>
    </row>
    <row r="128" spans="1:21" s="30" customFormat="1" ht="15.75" customHeight="1">
      <c r="A128" s="29"/>
      <c r="D128" s="36"/>
      <c r="E128" s="31"/>
      <c r="F128" s="32"/>
      <c r="G128" s="32"/>
      <c r="H128" s="29"/>
      <c r="I128" s="29"/>
      <c r="J128" s="29"/>
      <c r="K128" s="29"/>
      <c r="L128" s="29"/>
      <c r="M128" s="87"/>
      <c r="N128" s="88"/>
      <c r="O128" s="32"/>
      <c r="P128" s="32"/>
      <c r="Q128" s="32"/>
      <c r="R128" s="32"/>
      <c r="S128" s="50"/>
      <c r="T128" s="32"/>
      <c r="U128" s="35"/>
    </row>
    <row r="129" spans="1:21" s="30" customFormat="1" ht="15.75" customHeight="1">
      <c r="A129" s="29"/>
      <c r="D129" s="36"/>
      <c r="E129" s="31"/>
      <c r="F129" s="32"/>
      <c r="G129" s="32"/>
      <c r="H129" s="29"/>
      <c r="I129" s="29"/>
      <c r="J129" s="29"/>
      <c r="K129" s="29"/>
      <c r="L129" s="29"/>
      <c r="M129" s="87"/>
      <c r="N129" s="88"/>
      <c r="O129" s="32"/>
      <c r="P129" s="32"/>
      <c r="Q129" s="32"/>
      <c r="R129" s="32"/>
      <c r="S129" s="50"/>
      <c r="T129" s="32"/>
      <c r="U129" s="35"/>
    </row>
    <row r="130" spans="1:21" s="30" customFormat="1" ht="15.75" customHeight="1">
      <c r="A130" s="29"/>
      <c r="D130" s="36"/>
      <c r="E130" s="31"/>
      <c r="F130" s="32"/>
      <c r="G130" s="32"/>
      <c r="H130" s="29"/>
      <c r="I130" s="29"/>
      <c r="J130" s="29"/>
      <c r="K130" s="29"/>
      <c r="L130" s="29"/>
      <c r="M130" s="87"/>
      <c r="N130" s="88"/>
      <c r="O130" s="32"/>
      <c r="P130" s="32"/>
      <c r="Q130" s="32"/>
      <c r="R130" s="32"/>
      <c r="S130" s="50"/>
      <c r="T130" s="32"/>
      <c r="U130" s="35"/>
    </row>
    <row r="131" spans="1:21" s="30" customFormat="1" ht="15.75" customHeight="1">
      <c r="A131" s="29"/>
      <c r="D131" s="36"/>
      <c r="E131" s="31"/>
      <c r="F131" s="32"/>
      <c r="G131" s="32"/>
      <c r="H131" s="29"/>
      <c r="I131" s="29"/>
      <c r="J131" s="29"/>
      <c r="K131" s="29"/>
      <c r="L131" s="29"/>
      <c r="M131" s="87"/>
      <c r="N131" s="88"/>
      <c r="O131" s="32"/>
      <c r="P131" s="32"/>
      <c r="Q131" s="32"/>
      <c r="R131" s="32"/>
      <c r="S131" s="50"/>
      <c r="T131" s="32"/>
      <c r="U131" s="35"/>
    </row>
    <row r="132" spans="1:21" s="30" customFormat="1" ht="15.75" customHeight="1">
      <c r="A132" s="29"/>
      <c r="D132" s="36"/>
      <c r="E132" s="31"/>
      <c r="F132" s="32"/>
      <c r="G132" s="32"/>
      <c r="H132" s="29"/>
      <c r="I132" s="29"/>
      <c r="J132" s="29"/>
      <c r="K132" s="29"/>
      <c r="L132" s="29"/>
      <c r="M132" s="87"/>
      <c r="N132" s="88"/>
      <c r="O132" s="32"/>
      <c r="P132" s="32"/>
      <c r="Q132" s="32"/>
      <c r="R132" s="32"/>
      <c r="S132" s="50"/>
      <c r="T132" s="32"/>
      <c r="U132" s="35"/>
    </row>
    <row r="133" spans="1:21" s="30" customFormat="1" ht="15.75" customHeight="1">
      <c r="A133" s="29"/>
      <c r="D133" s="36"/>
      <c r="E133" s="31"/>
      <c r="F133" s="32"/>
      <c r="G133" s="32"/>
      <c r="H133" s="29"/>
      <c r="I133" s="29"/>
      <c r="J133" s="29"/>
      <c r="K133" s="29"/>
      <c r="L133" s="29"/>
      <c r="M133" s="87"/>
      <c r="N133" s="88"/>
      <c r="O133" s="32"/>
      <c r="P133" s="32"/>
      <c r="Q133" s="32"/>
      <c r="R133" s="32"/>
      <c r="S133" s="50"/>
      <c r="T133" s="32"/>
      <c r="U133" s="35"/>
    </row>
    <row r="134" spans="1:21" s="30" customFormat="1" ht="15.75" customHeight="1">
      <c r="A134" s="29"/>
      <c r="D134" s="36"/>
      <c r="E134" s="31"/>
      <c r="F134" s="32"/>
      <c r="G134" s="32"/>
      <c r="H134" s="29"/>
      <c r="I134" s="29"/>
      <c r="J134" s="29"/>
      <c r="K134" s="29"/>
      <c r="L134" s="29"/>
      <c r="M134" s="87"/>
      <c r="N134" s="88"/>
      <c r="O134" s="32"/>
      <c r="P134" s="32"/>
      <c r="Q134" s="32"/>
      <c r="R134" s="32"/>
      <c r="S134" s="50"/>
      <c r="T134" s="32"/>
      <c r="U134" s="35"/>
    </row>
    <row r="135" spans="1:21" s="30" customFormat="1" ht="15.75" customHeight="1">
      <c r="A135" s="29"/>
      <c r="D135" s="36"/>
      <c r="E135" s="31"/>
      <c r="F135" s="32"/>
      <c r="G135" s="32"/>
      <c r="H135" s="29"/>
      <c r="I135" s="29"/>
      <c r="J135" s="29"/>
      <c r="K135" s="29"/>
      <c r="L135" s="29"/>
      <c r="M135" s="87"/>
      <c r="N135" s="88"/>
      <c r="O135" s="32"/>
      <c r="P135" s="32"/>
      <c r="Q135" s="32"/>
      <c r="R135" s="32"/>
      <c r="S135" s="50"/>
      <c r="T135" s="32"/>
      <c r="U135" s="35"/>
    </row>
    <row r="136" spans="1:21" s="30" customFormat="1" ht="15.75" customHeight="1">
      <c r="A136" s="29"/>
      <c r="D136" s="36"/>
      <c r="E136" s="31"/>
      <c r="F136" s="32"/>
      <c r="G136" s="32"/>
      <c r="H136" s="29"/>
      <c r="I136" s="29"/>
      <c r="J136" s="29"/>
      <c r="K136" s="29"/>
      <c r="L136" s="29"/>
      <c r="M136" s="87"/>
      <c r="N136" s="88"/>
      <c r="O136" s="32"/>
      <c r="P136" s="32"/>
      <c r="Q136" s="32"/>
      <c r="R136" s="32"/>
      <c r="S136" s="50"/>
      <c r="T136" s="32"/>
      <c r="U136" s="35"/>
    </row>
    <row r="137" spans="1:21" s="30" customFormat="1" ht="15.75" customHeight="1">
      <c r="A137" s="29"/>
      <c r="D137" s="36"/>
      <c r="E137" s="31"/>
      <c r="F137" s="32"/>
      <c r="G137" s="32"/>
      <c r="H137" s="29"/>
      <c r="I137" s="29"/>
      <c r="J137" s="29"/>
      <c r="K137" s="29"/>
      <c r="L137" s="29"/>
      <c r="M137" s="87"/>
      <c r="N137" s="88"/>
      <c r="O137" s="32"/>
      <c r="P137" s="32"/>
      <c r="Q137" s="32"/>
      <c r="R137" s="32"/>
      <c r="S137" s="50"/>
      <c r="T137" s="32"/>
      <c r="U137" s="35"/>
    </row>
    <row r="138" spans="1:21" s="30" customFormat="1" ht="15.75" customHeight="1">
      <c r="A138" s="29"/>
      <c r="D138" s="36"/>
      <c r="E138" s="31"/>
      <c r="F138" s="32"/>
      <c r="G138" s="32"/>
      <c r="H138" s="29"/>
      <c r="I138" s="29"/>
      <c r="J138" s="29"/>
      <c r="K138" s="29"/>
      <c r="L138" s="29"/>
      <c r="M138" s="87"/>
      <c r="N138" s="88"/>
      <c r="O138" s="32"/>
      <c r="P138" s="32"/>
      <c r="Q138" s="32"/>
      <c r="R138" s="32"/>
      <c r="S138" s="50"/>
      <c r="T138" s="32"/>
      <c r="U138" s="35"/>
    </row>
    <row r="139" spans="1:21" s="30" customFormat="1" ht="15.75" customHeight="1">
      <c r="A139" s="29"/>
      <c r="D139" s="36"/>
      <c r="E139" s="31"/>
      <c r="F139" s="32"/>
      <c r="G139" s="32"/>
      <c r="H139" s="29"/>
      <c r="I139" s="29"/>
      <c r="J139" s="29"/>
      <c r="K139" s="29"/>
      <c r="L139" s="29"/>
      <c r="M139" s="87"/>
      <c r="N139" s="88"/>
      <c r="O139" s="32"/>
      <c r="P139" s="32"/>
      <c r="Q139" s="32"/>
      <c r="R139" s="32"/>
      <c r="S139" s="50"/>
      <c r="T139" s="32"/>
      <c r="U139" s="35"/>
    </row>
    <row r="140" spans="1:21" s="30" customFormat="1" ht="15.75" customHeight="1">
      <c r="A140" s="29"/>
      <c r="D140" s="36"/>
      <c r="E140" s="31"/>
      <c r="F140" s="32"/>
      <c r="G140" s="32"/>
      <c r="H140" s="29"/>
      <c r="I140" s="29"/>
      <c r="J140" s="29"/>
      <c r="K140" s="29"/>
      <c r="L140" s="29"/>
      <c r="M140" s="87"/>
      <c r="N140" s="88"/>
      <c r="O140" s="32"/>
      <c r="P140" s="32"/>
      <c r="Q140" s="32"/>
      <c r="R140" s="32"/>
      <c r="S140" s="50"/>
      <c r="T140" s="32"/>
      <c r="U140" s="35"/>
    </row>
    <row r="141" spans="1:21" s="30" customFormat="1" ht="15.75" customHeight="1">
      <c r="A141" s="29"/>
      <c r="D141" s="36"/>
      <c r="E141" s="31"/>
      <c r="F141" s="32"/>
      <c r="G141" s="32"/>
      <c r="H141" s="29"/>
      <c r="I141" s="29"/>
      <c r="J141" s="29"/>
      <c r="K141" s="29"/>
      <c r="L141" s="29"/>
      <c r="M141" s="87"/>
      <c r="N141" s="88"/>
      <c r="O141" s="32"/>
      <c r="P141" s="32"/>
      <c r="Q141" s="32"/>
      <c r="R141" s="32"/>
      <c r="S141" s="50"/>
      <c r="T141" s="32"/>
      <c r="U141" s="35"/>
    </row>
    <row r="142" spans="1:21" s="30" customFormat="1" ht="15.75" customHeight="1">
      <c r="A142" s="29"/>
      <c r="D142" s="36"/>
      <c r="E142" s="31"/>
      <c r="F142" s="32"/>
      <c r="G142" s="32"/>
      <c r="H142" s="29"/>
      <c r="I142" s="29"/>
      <c r="J142" s="29"/>
      <c r="K142" s="29"/>
      <c r="L142" s="29"/>
      <c r="M142" s="87"/>
      <c r="N142" s="88"/>
      <c r="O142" s="32"/>
      <c r="P142" s="32"/>
      <c r="Q142" s="32"/>
      <c r="R142" s="32"/>
      <c r="S142" s="50"/>
      <c r="T142" s="32"/>
      <c r="U142" s="35"/>
    </row>
    <row r="143" spans="1:21" s="30" customFormat="1" ht="15.75" customHeight="1">
      <c r="A143" s="29"/>
      <c r="D143" s="36"/>
      <c r="E143" s="31"/>
      <c r="F143" s="32"/>
      <c r="G143" s="32"/>
      <c r="H143" s="29"/>
      <c r="I143" s="29"/>
      <c r="J143" s="29"/>
      <c r="K143" s="29"/>
      <c r="L143" s="29"/>
      <c r="M143" s="87"/>
      <c r="N143" s="88"/>
      <c r="O143" s="32"/>
      <c r="P143" s="32"/>
      <c r="Q143" s="32"/>
      <c r="R143" s="32"/>
      <c r="S143" s="50"/>
      <c r="T143" s="32"/>
      <c r="U143" s="35"/>
    </row>
    <row r="144" spans="1:21" s="30" customFormat="1" ht="15.75" customHeight="1">
      <c r="A144" s="29"/>
      <c r="D144" s="36"/>
      <c r="E144" s="31"/>
      <c r="F144" s="32"/>
      <c r="G144" s="32"/>
      <c r="H144" s="29"/>
      <c r="I144" s="29"/>
      <c r="J144" s="29"/>
      <c r="K144" s="29"/>
      <c r="L144" s="29"/>
      <c r="M144" s="87"/>
      <c r="N144" s="88"/>
      <c r="O144" s="32"/>
      <c r="P144" s="32"/>
      <c r="Q144" s="32"/>
      <c r="R144" s="32"/>
      <c r="S144" s="50"/>
      <c r="T144" s="32"/>
      <c r="U144" s="35"/>
    </row>
    <row r="145" spans="1:21" s="30" customFormat="1" ht="15.75" customHeight="1">
      <c r="A145" s="29"/>
      <c r="D145" s="36"/>
      <c r="E145" s="31"/>
      <c r="F145" s="32"/>
      <c r="G145" s="32"/>
      <c r="H145" s="29"/>
      <c r="I145" s="29"/>
      <c r="J145" s="29"/>
      <c r="K145" s="29"/>
      <c r="L145" s="29"/>
      <c r="M145" s="87"/>
      <c r="N145" s="88"/>
      <c r="O145" s="32"/>
      <c r="P145" s="32"/>
      <c r="Q145" s="32"/>
      <c r="R145" s="32"/>
      <c r="S145" s="50"/>
      <c r="T145" s="32"/>
      <c r="U145" s="35"/>
    </row>
    <row r="146" spans="1:21" s="30" customFormat="1" ht="15.75" customHeight="1">
      <c r="A146" s="29"/>
      <c r="D146" s="36"/>
      <c r="E146" s="31"/>
      <c r="F146" s="32"/>
      <c r="G146" s="32"/>
      <c r="H146" s="29"/>
      <c r="I146" s="29"/>
      <c r="J146" s="29"/>
      <c r="K146" s="29"/>
      <c r="L146" s="29"/>
      <c r="M146" s="87"/>
      <c r="N146" s="88"/>
      <c r="O146" s="32"/>
      <c r="P146" s="32"/>
      <c r="Q146" s="32"/>
      <c r="R146" s="32"/>
      <c r="S146" s="50"/>
      <c r="T146" s="32"/>
      <c r="U146" s="35"/>
    </row>
    <row r="147" spans="1:21" s="30" customFormat="1" ht="15.75" customHeight="1">
      <c r="A147" s="29"/>
      <c r="D147" s="36"/>
      <c r="E147" s="31"/>
      <c r="F147" s="32"/>
      <c r="G147" s="32"/>
      <c r="H147" s="29"/>
      <c r="I147" s="29"/>
      <c r="J147" s="29"/>
      <c r="K147" s="29"/>
      <c r="L147" s="29"/>
      <c r="M147" s="87"/>
      <c r="N147" s="88"/>
      <c r="O147" s="32"/>
      <c r="P147" s="32"/>
      <c r="Q147" s="32"/>
      <c r="R147" s="32"/>
      <c r="S147" s="50"/>
      <c r="T147" s="32"/>
      <c r="U147" s="35"/>
    </row>
  </sheetData>
  <autoFilter ref="A9:AK103" xr:uid="{00000000-0001-0000-0000-000000000000}"/>
  <mergeCells count="12">
    <mergeCell ref="H2:I2"/>
    <mergeCell ref="J2:K2"/>
    <mergeCell ref="H3:I3"/>
    <mergeCell ref="J3:K3"/>
    <mergeCell ref="H4:I4"/>
    <mergeCell ref="J4:K4"/>
    <mergeCell ref="F71:H71"/>
    <mergeCell ref="F94:H94"/>
    <mergeCell ref="H5:I5"/>
    <mergeCell ref="J5:K5"/>
    <mergeCell ref="F11:H11"/>
    <mergeCell ref="I11:K11"/>
  </mergeCells>
  <conditionalFormatting sqref="C6:C7 C103 C9:C10 C105:C1048576 C99:C101">
    <cfRule type="colorScale" priority="161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">
    <cfRule type="colorScale" priority="2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1">
    <cfRule type="colorScale" priority="165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2:C69 C94"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0"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1:C81 C88">
    <cfRule type="colorScale" priority="3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2:C84">
    <cfRule type="colorScale" priority="3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5">
    <cfRule type="colorScale" priority="2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6:C87"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9"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0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1:C92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3">
    <cfRule type="colorScale" priority="166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5:C97">
    <cfRule type="colorScale" priority="15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8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9:C100">
    <cfRule type="colorScale" priority="3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9:C101 C10"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9:C101">
    <cfRule type="colorScale" priority="3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9:C103 C10">
    <cfRule type="colorScale" priority="3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1">
    <cfRule type="colorScale" priority="29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2"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3"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5:C1048576 C6:C7 C9:C10 C99:C103 C61 C95:C97">
    <cfRule type="colorScale" priority="16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5:C1048576 C6:C7 C9:C10 C99:C103">
    <cfRule type="colorScale" priority="16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5:C1048576">
    <cfRule type="colorScale" priority="16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61">
    <cfRule type="colorScale" priority="157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82:M84"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0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1:M93">
    <cfRule type="colorScale" priority="1664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6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0 M93">
    <cfRule type="colorScale" priority="166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3">
    <cfRule type="colorScale" priority="166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6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4:M98 M85:M89 M11 M61:M81">
    <cfRule type="colorScale" priority="15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95:M98">
    <cfRule type="colorScale" priority="15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 C3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C13 C15:C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:C59 C46:C52 C39:C44 C26:C30 C20:C24 C14 C32:C37">
    <cfRule type="colorScale" priority="17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C60">
    <cfRule type="colorScale" priority="174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2:M60">
    <cfRule type="colorScale" priority="17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2">
    <dataValidation type="list" allowBlank="1" showInputMessage="1" showErrorMessage="1" sqref="F82:F84 E105:E1048576 E6:E11 E12:E103" xr:uid="{8F960786-6309-4105-881C-01B87A37F72E}">
      <formula1>$X$7:$AE$7</formula1>
    </dataValidation>
    <dataValidation type="list" allowBlank="1" showInputMessage="1" showErrorMessage="1" sqref="A1:A11 A12:A1048576" xr:uid="{318BB2E8-2945-489D-94D4-06C0B54A4C21}">
      <formula1>$AG$7:$AK$7</formula1>
    </dataValidation>
  </dataValidations>
  <hyperlinks>
    <hyperlink ref="G172" r:id="rId1" display="https://mall.industry.siemens.com/mall/es/ar/Catalog/Product/3VA1116-4ED32-0AA0" xr:uid="{ACF245B2-10BC-4DFD-9919-C0EE835B7DE6}"/>
    <hyperlink ref="G173" r:id="rId2" display="https://mall.industry.siemens.com/mall/es/ar/Catalog/Product/3VA9157-0PK11" xr:uid="{31B894FA-2068-47A8-9367-7A282C5EFCAF}"/>
    <hyperlink ref="G186" r:id="rId3" display="https://mall.industry.siemens.com/mall/es/ar/Catalog/Product/5SL3204-7MB" xr:uid="{4B75E6C4-8C74-4E72-8D45-E31ACC1588AF}"/>
    <hyperlink ref="G184" r:id="rId4" display="https://mall.industry.siemens.com/mall/es/ar/Catalog/Product/5SL3206-7MB" xr:uid="{98B0187C-858B-4A5F-9B3E-E6F223048E10}"/>
    <hyperlink ref="G177" r:id="rId5" display="https://mall.industry.siemens.com/mall/es/ar/Catalog/Product/5SL3210-7MB" xr:uid="{2D7E98E6-198B-4027-89DD-C80EA9E75BE6}"/>
    <hyperlink ref="G222" r:id="rId6" display="https://mall.industry.siemens.com/mall/es/ar/Catalog/Product/100176240" xr:uid="{F82C3101-F376-495C-BAC2-FABD28362AA9}"/>
    <hyperlink ref="G216" r:id="rId7" display="https://mall.industry.siemens.com/mall/es/ar/Catalog/Product/100176271" xr:uid="{884FAEE3-4E5D-4889-A01D-CD90D8E07254}"/>
    <hyperlink ref="G223" r:id="rId8" display="https://mall.industry.siemens.com/mall/es/ar/Catalog/Product/100176271" xr:uid="{800050D2-FFD9-4F4E-886B-E8DDA43A3987}"/>
    <hyperlink ref="G226" r:id="rId9" display="https://mall.industry.siemens.com/mall/es/ar/Catalog/Product/100176271" xr:uid="{125A18D1-474B-4F61-AE2D-ABFD0EBD3E4B}"/>
    <hyperlink ref="G227" r:id="rId10" display="https://mall.industry.siemens.com/mall/es/ar/Catalog/Product/3RT2015-1AP01" xr:uid="{0CBC6F14-4664-4C9F-8166-E075B49A98E3}"/>
    <hyperlink ref="G224" r:id="rId11" display="https://mall.industry.siemens.com/mall/es/ar/Catalog/Product/3RT2015-1AP01" xr:uid="{49BDF1C7-1E57-4BF2-8963-B6053A8BA0AD}"/>
    <hyperlink ref="G225" r:id="rId12" display="https://mall.industry.siemens.com/mall/es/ar/Catalog/Product/100176232" xr:uid="{4AD092A1-9B04-43AC-A8CA-B54D857AD290}"/>
    <hyperlink ref="G215" r:id="rId13" display="https://mall.industry.siemens.com/mall/es/ar/Catalog/Product/100176254" xr:uid="{E264D167-D5ED-44C2-88E9-9AE6891D5189}"/>
    <hyperlink ref="G217" r:id="rId14" display="https://mall.industry.siemens.com/mall/es/ar/Catalog/Product/100354328" xr:uid="{00AFE9B2-D49D-4471-8E7C-BDFF4B101090}"/>
    <hyperlink ref="G218" r:id="rId15" display="https://mall.industry.siemens.com/mall/es/ar/Catalog/Product/100176258" xr:uid="{F1B57786-7C21-46D7-9562-6A5BC19C41EC}"/>
    <hyperlink ref="G219" r:id="rId16" display="https://mall.industry.siemens.com/mall/es/ar/Catalog/Product/100176271" xr:uid="{62C19C30-5307-4782-8CDD-CE6B298E5AC6}"/>
    <hyperlink ref="G220" r:id="rId17" display="https://mall.industry.siemens.com/mall/es/ar/Catalog/Product/3RT2026-1NP30" xr:uid="{F8DBE60E-7B3F-419C-8F7C-4DF0D6A238D0}"/>
    <hyperlink ref="G221" r:id="rId18" tooltip="3RH2911-1HA20" display="https://mall.industry.siemens.com/mall/es/ar/Catalog/Product/3RH2911-1HA20" xr:uid="{9923BC3D-6C50-4804-BD9A-AB42F5D121E8}"/>
    <hyperlink ref="G228" r:id="rId19" display="https://mall.industry.siemens.com/mall/es/ar/Catalog/Product/5SL3104-7MB" xr:uid="{4D6D7DBD-1A52-4BA4-A907-59C4C119CAC4}"/>
    <hyperlink ref="G238" r:id="rId20" display="https://mall.industry.siemens.com/mall/es/ar/Catalog/Product/6FX5002-2AH00-1CA0" xr:uid="{53FFAEE3-2152-4233-8DE2-535F7761EF5B}"/>
    <hyperlink ref="G236" r:id="rId21" display="https://mall.industry.siemens.com/mall/es/ar/Catalog/Product/6SL3255-0AA00-4CA1" xr:uid="{C6855E59-BBCE-4457-871D-67CDF656C1ED}"/>
    <hyperlink ref="G235" r:id="rId22" display="https://mall.industry.siemens.com/mall/es/ar/Catalog/Product/100259389" xr:uid="{461ECEB6-0716-4912-B8CF-9E5080076C4B}"/>
    <hyperlink ref="G246" r:id="rId23" display="https://mall.industry.siemens.com/mall/es/ar/Catalog/Product/100176182" xr:uid="{DDC40941-4A20-4239-A9BF-92B5C178D742}"/>
    <hyperlink ref="G245" r:id="rId24" display="https://mall.industry.siemens.com/mall/es/ar/Catalog/Product/100269956" xr:uid="{A5B02383-2ADC-4244-980C-405E65041C04}"/>
    <hyperlink ref="G244" r:id="rId25" display="https://mall.industry.siemens.com/mall/es/ar/Catalog/Product/100276525" xr:uid="{B2CD90A5-D08B-4154-AF53-B2BAAF975D8E}"/>
    <hyperlink ref="G242" r:id="rId26" display="https://mall.industry.siemens.com/mall/es/ar/Catalog/Product/100021859" xr:uid="{C0418182-F6C1-4BC0-B57B-A9BAFC824CD8}"/>
    <hyperlink ref="G241" r:id="rId27" tooltip="3NA3140" display="https://mall.industry.siemens.com/mall/es/ar/Catalog/Product/3NA3140" xr:uid="{E7433612-A692-4573-B3E1-9A254CA19754}"/>
    <hyperlink ref="G240" r:id="rId28" tooltip="3NH3230" display="https://mall.industry.siemens.com/mall/es/ar/Catalog/Product/3NH3230" xr:uid="{00B5BAD9-4547-48F5-A4C7-E4C9875EF9AA}"/>
    <hyperlink ref="G243" r:id="rId29" display="https://mall.industry.siemens.com/mall/es/ar/Catalog/Product/100021864" xr:uid="{F4A802D3-5907-4547-A6C2-DACDDC394BFA}"/>
    <hyperlink ref="G255" r:id="rId30" display="https://mall.industry.siemens.com/mall/es/ar/Catalog/Product/6FX5002-2AH00-1CA0" xr:uid="{5014F4CF-8AEB-4E6A-B94B-F13E50B05056}"/>
    <hyperlink ref="G253" r:id="rId31" display="https://mall.industry.siemens.com/mall/es/ar/Catalog/Product/6SL3255-0AA00-4CA1" xr:uid="{06D3A978-4E91-42DC-8315-8A9649F540B7}"/>
    <hyperlink ref="G252" r:id="rId32" display="https://mall.industry.siemens.com/mall/es/ar/Catalog/Product/100259389" xr:uid="{99EAF18B-C482-4181-B808-9D41B7945055}"/>
    <hyperlink ref="G263" r:id="rId33" display="https://mall.industry.siemens.com/mall/es/ar/Catalog/Product/100176182" xr:uid="{1097AF0E-1349-4B92-A02D-A67D93E11E7B}"/>
    <hyperlink ref="G262" r:id="rId34" display="https://mall.industry.siemens.com/mall/es/ar/Catalog/Product/100269956" xr:uid="{D1257D70-5519-468C-B29F-4C03F3E39765}"/>
    <hyperlink ref="G261" r:id="rId35" display="https://mall.industry.siemens.com/mall/es/ar/Catalog/Product/100276525" xr:uid="{DA15496E-429F-490E-8C74-BB48767CEFC2}"/>
    <hyperlink ref="G259" r:id="rId36" display="https://mall.industry.siemens.com/mall/es/ar/Catalog/Product/100021859" xr:uid="{0AF5724F-504F-4882-A587-A56B4FB5C36B}"/>
    <hyperlink ref="G258" r:id="rId37" tooltip="3NA3140" display="https://mall.industry.siemens.com/mall/es/ar/Catalog/Product/3NA3140" xr:uid="{028F76AC-D49E-414C-AA83-58706074ADB2}"/>
    <hyperlink ref="G257" r:id="rId38" tooltip="3NH3230" display="https://mall.industry.siemens.com/mall/es/ar/Catalog/Product/3NH3230" xr:uid="{3AC20E3F-1956-4AC1-948C-EB5EF5735144}"/>
    <hyperlink ref="G260" r:id="rId39" display="https://mall.industry.siemens.com/mall/es/ar/Catalog/Product/100021864" xr:uid="{66EFF28B-DACA-4473-A69C-C9AF5C2CE9DE}"/>
    <hyperlink ref="G145" r:id="rId40" display="https://mall.industry.siemens.com/mall/es/AR/Catalog/Product/?mlfb=6ES7134-6HD01-0BA1&amp;SiepCountryCode=AR" xr:uid="{534B2696-ACAB-4B5C-A07A-6165ECC4DFE7}"/>
    <hyperlink ref="G146" r:id="rId41" display="https://mall.industry.siemens.com/mall/es/AR/Catalog/Product/?mlfb=6ES7135-6FB00-0BA1&amp;SiepCountryCode=AR" xr:uid="{CF78BBF8-4FC1-49DF-8D1A-1479FC8455BE}"/>
    <hyperlink ref="G147" r:id="rId42" display="https://mall.industry.siemens.com/mall/es/AR/Catalog/Product/?mlfb=6ES7193-6BP20-0DA0&amp;SiepCountryCode=AR" xr:uid="{AFB7D04D-D382-4587-8121-D75EE15F74DC}"/>
    <hyperlink ref="G148" r:id="rId43" display="https://mall.industry.siemens.com/mall/es/AR/Catalog/Product/?mlfb=6ES7193-6BP20-0BA0&amp;SiepCountryCode=AR" xr:uid="{D5CC9990-9967-4E98-961A-DFDDAD2762E7}"/>
    <hyperlink ref="G191" r:id="rId44" display="https://mall.industry.siemens.com/mall/es/ar/Catalog/Product/3VA1116-4ED32-0AA0" xr:uid="{10968B0A-3CBE-4F51-BC7D-2741AE833279}"/>
    <hyperlink ref="G192" r:id="rId45" display="https://mall.industry.siemens.com/mall/es/ar/Catalog/Product/3VA9157-0PK11" xr:uid="{12337D3E-E075-40EA-A11E-60550EEAE218}"/>
    <hyperlink ref="G197" r:id="rId46" display="https://mall.industry.siemens.com/mall/es/ar/Catalog/Product/5SL3204-7MB" xr:uid="{477F8675-632C-443C-A6F0-8B9582BE8A99}"/>
    <hyperlink ref="G181" r:id="rId47" display="https://mall.industry.siemens.com/mall/es/ar/Catalog/Product/5SL3306-7MB" xr:uid="{680B9B1D-2A3D-49F9-B3B4-BFDF66DE3C92}"/>
    <hyperlink ref="G183" r:id="rId48" display="https://mall.industry.siemens.com/mall/es/ar/Catalog/Product/5SL3104-7MB" xr:uid="{06ACDB29-5294-41CA-A6C8-5539B7E0A806}"/>
    <hyperlink ref="G202" r:id="rId49" display="https://mall.industry.siemens.com/mall/es/ar/Catalog/Product/6EP3436-8SB00-0AY0" xr:uid="{9B9B00E7-EE0D-4CFD-BA02-4B967CC8A373}"/>
    <hyperlink ref="G201" r:id="rId50" display="https://mall.industry.siemens.com/mall/es/ar/Catalog/Product/5SL3306-7MB" xr:uid="{CEC00FE2-E925-4B9C-B7E1-525838F971C7}"/>
    <hyperlink ref="G203" r:id="rId51" display="https://mall.industry.siemens.com/mall/es/ar/Catalog/Product/5SL3104-7MB" xr:uid="{2F1AECAB-5F0F-41BA-B262-668E8D4B3069}"/>
    <hyperlink ref="G176" r:id="rId52" display="https://mall.industry.siemens.com/mall/es/ar/Catalog/Product/5SL3104-7MB" xr:uid="{9A914981-8558-498D-ABC4-CC541C895BCA}"/>
    <hyperlink ref="G174" r:id="rId53" display="https://mall.industry.siemens.com/mall/es/ar/Catalog/Product/5SL3204-7MB" xr:uid="{EE1A2B97-AAD8-4DCA-B5BB-FC2545DBBB4D}"/>
    <hyperlink ref="G179" r:id="rId54" display="https://mall.industry.siemens.com/mall/es/ar/Catalog/Product/5SL3104-7MB" xr:uid="{00742A56-5AE9-4C5A-A369-10817B5FDFFC}"/>
    <hyperlink ref="G180" r:id="rId55" display="https://mall.industry.siemens.com/mall/es/ar/Catalog/Product/5SL3110-7MB" xr:uid="{6B04C702-2247-4DE7-A96F-183A2CBEB6CB}"/>
    <hyperlink ref="G187" r:id="rId56" display="https://mall.industry.siemens.com/mall/es/ar/Catalog/Product/5SL3210-7MB" xr:uid="{1437A166-A91B-4264-B3AF-761D927FA6E2}"/>
    <hyperlink ref="G193" r:id="rId57" display="https://mall.industry.siemens.com/mall/es/ar/Catalog/Product/5SL3210-7MB" xr:uid="{98453F76-68E5-4907-837C-8F261E322C49}"/>
    <hyperlink ref="G195" r:id="rId58" display="https://mall.industry.siemens.com/mall/es/ar/Catalog/Product/5SL3210-7MB" xr:uid="{A9AAFB89-EC68-46CA-94BD-EADFFF0432EE}"/>
    <hyperlink ref="G199" r:id="rId59" display="https://mall.industry.siemens.com/mall/es/ar/Catalog/Product/5SL3104-7MB" xr:uid="{0F4F3DC0-0D38-4409-BB57-778A5D40054C}"/>
    <hyperlink ref="G200" r:id="rId60" display="https://mall.industry.siemens.com/mall/es/ar/Catalog/Product/5SL3106-7MB" xr:uid="{DC61A52F-3FCF-4BD0-B948-AA91C1A23932}"/>
    <hyperlink ref="G204" r:id="rId61" display="https://mall.industry.siemens.com/mall/es/ar/Catalog/Product/5SL3206-7MB" xr:uid="{B35B59A1-4142-4B82-BCA2-237ABA49CA56}"/>
    <hyperlink ref="G206" r:id="rId62" display="https://mall.industry.siemens.com/mall/es/ar/Catalog/Product/5SL3204-7MB" xr:uid="{88FE3456-36BB-466A-B11A-E2ADCD1CE19C}"/>
    <hyperlink ref="G207" r:id="rId63" display="https://mall.industry.siemens.com/mall/es/ar/Catalog/Product/5SL3104-7MB" xr:uid="{05346D2F-424D-4DB2-9167-E765442ACB9D}"/>
    <hyperlink ref="G134" r:id="rId64" display="https://mall.industry.siemens.com/mall/es/AR/Catalog/Product/?mlfb=6GK1901-1BB10-2AA0&amp;SiepCountryCode=AR" xr:uid="{737A95FF-3EB3-4173-B009-DBF0751208DA}"/>
    <hyperlink ref="G135" r:id="rId65" display="https://mall.industry.siemens.com/mall/es/AR/Catalog/Product/?mlfb=6XV1840-2AH10&amp;SiepCountryCode=AR" xr:uid="{EBFC7EEF-6393-41EB-9406-7FD317C8D556}"/>
    <hyperlink ref="G153" r:id="rId66" display="https://mall.industry.siemens.com/mall/es/AR/Catalog/Product/?mlfb=6GK1901-1BB10-2AA0&amp;SiepCountryCode=AR" xr:uid="{BE863F45-7D4D-4E3B-A130-289C72352787}"/>
    <hyperlink ref="G154" r:id="rId67" display="https://mall.industry.siemens.com/mall/es/AR/Catalog/Product/?mlfb=6XV1840-2AH10&amp;SiepCountryCode=AR" xr:uid="{33163BF8-FE3B-4E82-9716-0485A78163A9}"/>
    <hyperlink ref="G247" r:id="rId68" display="https://mall.industry.siemens.com/mall/es/AR/Catalog/Product/?mlfb=6GK1901-1BB10-2AA0&amp;SiepCountryCode=AR" xr:uid="{917CC446-E157-4471-9002-AD0B8BE16380}"/>
    <hyperlink ref="G248" r:id="rId69" display="https://mall.industry.siemens.com/mall/es/AR/Catalog/Product/?mlfb=6XV1840-2AH10&amp;SiepCountryCode=AR" xr:uid="{D855ECA0-1090-4FA1-92FA-6333420ADA3C}"/>
    <hyperlink ref="G264" r:id="rId70" display="https://mall.industry.siemens.com/mall/es/AR/Catalog/Product/?mlfb=6GK1901-1BB10-2AA0&amp;SiepCountryCode=AR" xr:uid="{FDFE757D-C276-477E-9106-60B1907F6ED7}"/>
    <hyperlink ref="G265" r:id="rId71" display="https://mall.industry.siemens.com/mall/es/AR/Catalog/Product/?mlfb=6XV1840-2AH10&amp;SiepCountryCode=AR" xr:uid="{5DE6F3E0-4ADB-446A-B669-3119227B20E6}"/>
    <hyperlink ref="G209" r:id="rId72" display="https://mall.industry.siemens.com/mall/es/ar/Catalog/Product/6SL3210-1KE14-3UF2" xr:uid="{356F5FD3-8880-4518-88FD-B0DA63108A32}"/>
    <hyperlink ref="G210" r:id="rId73" tooltip="6SL3255-0AA00-4CA1" display="https://mall.industry.siemens.com/mall/es/ar/Catalog/Product/6SL3255-0AA00-4CA1" xr:uid="{E61922C0-ECFE-4D8E-BAD7-63A394B1E086}"/>
    <hyperlink ref="G211" r:id="rId74" display="https://mall.industry.siemens.com/mall/es/AR/Catalog/Product/?mlfb=6GK1901-1BB10-2AA0&amp;SiepCountryCode=AR" xr:uid="{FC635FB8-36F2-4207-8695-5C99F282AC0A}"/>
    <hyperlink ref="G212" r:id="rId75" display="https://mall.industry.siemens.com/mall/es/AR/Catalog/Product/?mlfb=6XV1840-2AH10&amp;SiepCountryCode=AR" xr:uid="{A483C3B3-121B-44AF-A0CB-73020D9AF2A9}"/>
    <hyperlink ref="G208" r:id="rId76" display="https://mall.industry.siemens.com/mall/es/ar/Catalog/Product/5SL3310-7MB" xr:uid="{01387DBF-E31B-4A32-AE1F-DF9671CD7198}"/>
    <hyperlink ref="G353" r:id="rId77" display="https://mall.industry.siemens.com/mall/es/ar/Catalog/Product/5SL3204-7MB" xr:uid="{CC3B5AA0-72A5-4DCA-B822-9216E4EFC2CE}"/>
    <hyperlink ref="G351" r:id="rId78" display="https://mall.industry.siemens.com/mall/es/ar/Catalog/Product/5SL3206-7MB" xr:uid="{E89D1B05-BC95-4486-AD08-77EF5256298C}"/>
    <hyperlink ref="G359" r:id="rId79" display="https://mall.industry.siemens.com/mall/es/ar/Catalog/Product/100176240" xr:uid="{4B7D2D0A-EDF7-4EAF-A9B5-5B0B8E9D5348}"/>
    <hyperlink ref="G369" r:id="rId80" display="https://mall.industry.siemens.com/mall/es/ar/Catalog/Product/100176271" xr:uid="{1546D7AC-554D-4126-9807-D32E382909A0}"/>
    <hyperlink ref="G360" r:id="rId81" display="https://mall.industry.siemens.com/mall/es/ar/Catalog/Product/100176271" xr:uid="{6AB8FEFB-ACDD-4EE9-B7C4-9BDD62C71D7A}"/>
    <hyperlink ref="G361" r:id="rId82" display="https://mall.industry.siemens.com/mall/es/ar/Catalog/Product/3RT2015-1AP01" xr:uid="{2A3656CF-E62D-442E-9D6B-9C4706324463}"/>
    <hyperlink ref="G368" r:id="rId83" display="https://mall.industry.siemens.com/mall/es/ar/Catalog/Product/100176254" xr:uid="{900FFA0F-C033-4396-A0F0-5689C3E1037B}"/>
    <hyperlink ref="G370" r:id="rId84" display="https://mall.industry.siemens.com/mall/es/ar/Catalog/Product/100354328" xr:uid="{7DB80DCF-7CBD-4571-894E-6498C51E1815}"/>
    <hyperlink ref="G376" r:id="rId85" display="https://mall.industry.siemens.com/mall/es/ar/Catalog/Product/100176258" xr:uid="{8B603FB7-8B3F-49D3-A43D-77E2E371165F}"/>
    <hyperlink ref="G377" r:id="rId86" display="https://mall.industry.siemens.com/mall/es/ar/Catalog/Product/100176271" xr:uid="{69FA4FEE-CFB1-461D-B83F-4CC08200194B}"/>
    <hyperlink ref="G378" r:id="rId87" display="https://mall.industry.siemens.com/mall/es/ar/Catalog/Product/3RT2026-1NP30" xr:uid="{739B740B-DF36-447B-B782-19C091893E90}"/>
    <hyperlink ref="G379" r:id="rId88" tooltip="3RH2911-1HA20" display="https://mall.industry.siemens.com/mall/es/ar/Catalog/Product/3RH2911-1HA20" xr:uid="{777D8934-F3AC-4EB6-BB94-BDD3265C79F6}"/>
    <hyperlink ref="G354" r:id="rId89" display="https://mall.industry.siemens.com/mall/es/ar/Catalog/Product/5SL3306-7MB" xr:uid="{A724BEA2-BEC7-4DFF-8CEB-FFEBD43D4829}"/>
    <hyperlink ref="G356" r:id="rId90" display="https://mall.industry.siemens.com/mall/es/ar/Catalog/Product/5SL3104-7MB" xr:uid="{1A5DC441-7AA3-481D-84FE-343EB4BA9D23}"/>
    <hyperlink ref="G372" r:id="rId91" display="https://mall.industry.siemens.com/mall/es/ar/Catalog/Product/5SL3210-7MB" xr:uid="{BEFB4F0C-BC6B-42C6-96AA-FB2865F3D9FD}"/>
    <hyperlink ref="G331" r:id="rId92" display="https://mall.industry.siemens.com/mall/es/AR/Catalog/Product/?mlfb=6GK1901-1BB10-2AA0&amp;SiepCountryCode=AR" xr:uid="{24891FDF-4DB3-403D-86AF-846E9A09888D}"/>
    <hyperlink ref="G332" r:id="rId93" display="https://mall.industry.siemens.com/mall/es/AR/Catalog/Product/?mlfb=6XV1840-2AH10&amp;SiepCountryCode=AR" xr:uid="{D1D860C6-F296-4128-BC61-264961C77D45}"/>
    <hyperlink ref="G302" r:id="rId94" display="https://mall.industry.siemens.com/mall/es/AR/Catalog/Product/?mlfb=6ES7131-6BF01-0AA0&amp;SiepCountryCode=AR" xr:uid="{0B6D71DB-3F5E-4F79-B060-60FFBD620BF0}"/>
    <hyperlink ref="G303" r:id="rId95" display="https://mall.industry.siemens.com/mall/es/AR/Catalog/Product/?mlfb=6ES7132-6BF01-0AA0&amp;SiepCountryCode=AR" xr:uid="{FEFB60D7-A48F-4603-8298-8A97E2722058}"/>
    <hyperlink ref="G304" r:id="rId96" display="https://mall.industry.siemens.com/mall/es/AR/Catalog/Product/?mlfb=6ES7193-6BP00-0DA0&amp;SiepCountryCode=AR" xr:uid="{785145F0-88B2-4942-9F71-380D11CAF353}"/>
    <hyperlink ref="G305" r:id="rId97" display="https://mall.industry.siemens.com/mall/es/AR/Catalog/Product/?mlfb=6ES7193-6BP00-0BA0&amp;SiepCountryCode=AR" xr:uid="{543BCA05-7CAF-492B-8ECF-2E2820940290}"/>
    <hyperlink ref="G306" r:id="rId98" display="https://mall.industry.siemens.com/mall/es/AR/Catalog/Product/?mlfb=6ES7134-6HD01-0BA1&amp;SiepCountryCode=AR" xr:uid="{C21D97DE-3356-462C-AD46-63EA9607217C}"/>
    <hyperlink ref="G307" r:id="rId99" display="https://mall.industry.siemens.com/mall/es/AR/Catalog/Product/?mlfb=6ES7135-6FB00-0BA1&amp;SiepCountryCode=AR" xr:uid="{6A06AEC2-D56B-4F11-922D-618D686AFE20}"/>
    <hyperlink ref="G300" r:id="rId100" display="https://mall.industry.siemens.com/mall/es/AR/Catalog/Product/?mlfb=6ES7155-6AU01-0CN0&amp;SiepCountryCode=AR" xr:uid="{DCB6D3AC-3112-4644-9E37-B2ED80E1FBF9}"/>
    <hyperlink ref="G301" r:id="rId101" display="https://mall.industry.siemens.com/mall/es/AR/Catalog/Product/?mlfb=6ES7193-6AR00-0AA0&amp;SiepCountryCode=AR" xr:uid="{53DEAE0D-F4A1-4CFB-8F83-62DB64297832}"/>
    <hyperlink ref="G314" r:id="rId102" display="https://mall.industry.siemens.com/mall/es/AR/Catalog/Product/?mlfb=6GK1901-1BB10-2AA0&amp;SiepCountryCode=AR" xr:uid="{1794B12C-87C3-4678-83AF-4CEDB1A498B2}"/>
    <hyperlink ref="G315" r:id="rId103" display="https://mall.industry.siemens.com/mall/es/AR/Catalog/Product/?mlfb=6XV1840-2AH10&amp;SiepCountryCode=AR" xr:uid="{146F3B14-4D6F-4DE3-AF79-FDE98F98F268}"/>
    <hyperlink ref="G308" r:id="rId104" display="https://mall.industry.siemens.com/mall/es/AR/Catalog/Product/?mlfb=6ES7135-6HD00-0BA1&amp;SiepCountryCode=AR" xr:uid="{47BFCC6B-11FE-428C-974D-202118AE8F1F}"/>
    <hyperlink ref="G309" r:id="rId105" display="https://mall.industry.siemens.com/mall/es/AR/Catalog/Product/?mlfb=6ES7193-6BP00-0DA1&amp;SiepCountryCode=AR" xr:uid="{FE18F089-5ECA-40B8-82F9-65C1ACE5B1A6}"/>
    <hyperlink ref="G310" r:id="rId106" display="https://mall.industry.siemens.com/mall/es/AR/Catalog/Product/?mlfb=6ES7193-6BP00-0BA1&amp;SiepCountryCode=AR" xr:uid="{F4DF2B89-CCAD-400E-A58A-95BBD0FAAE28}"/>
    <hyperlink ref="G336" r:id="rId107" display="https://mall.industry.siemens.com/mall/es/ar/Catalog/Product/3VA1450-4EF32-0AA0" xr:uid="{64720622-029E-48B4-8A94-5AE0D871705D}"/>
    <hyperlink ref="G337" r:id="rId108" tooltip="3VA9467-0PK11" display="https://mall.industry.siemens.com/mall/es/ar/Catalog/Product/3VA9467-0PK11" xr:uid="{273C6EE8-1880-4453-9C09-986908E7E1F3}"/>
    <hyperlink ref="G340" r:id="rId109" display="https://mall.industry.siemens.com/mall/es/ar/Catalog/Product/100021859" xr:uid="{E0C83403-4408-4723-8CCB-6F3103BEAECC}"/>
    <hyperlink ref="G339" r:id="rId110" tooltip="3NH3230" display="https://mall.industry.siemens.com/mall/es/ar/Catalog/Product/3NH3230" xr:uid="{5875F654-7F03-4686-8719-13A0F613DDBA}"/>
    <hyperlink ref="G341" r:id="rId111" display="https://mall.industry.siemens.com/mall/es/ar/Catalog/Product/100021864" xr:uid="{7D402B98-9B30-4365-BEA0-8CF488E504E3}"/>
    <hyperlink ref="G338" r:id="rId112" display="https://mall.industry.siemens.com/mall/es/ar/Catalog/Product/100021542" xr:uid="{C8D04D5E-7D3E-47BB-BB2C-FA6BA84E9755}"/>
    <hyperlink ref="G342" r:id="rId113" display="https://mall.industry.siemens.com/mall/es/ar/Catalog/Product/5SL3206-7MB" xr:uid="{AFDE14F0-CF7F-423B-9605-189E03DB0D95}"/>
    <hyperlink ref="G344" r:id="rId114" display="https://mall.industry.siemens.com/mall/es/ar/Catalog/Product/5SL3104-7MB" xr:uid="{C1D4F7F5-F8A0-4039-999D-84F7D24DA1B4}"/>
    <hyperlink ref="G345" r:id="rId115" display="https://mall.industry.siemens.com/mall/es/ar/Catalog/Product/5SL3206-7MB" xr:uid="{E4DA0405-BDA7-43CB-BE37-4D498E7ABAB7}"/>
    <hyperlink ref="G347" r:id="rId116" display="https://mall.industry.siemens.com/mall/es/ar/Catalog/Product/5SL3104-7MB" xr:uid="{A32BCECE-5322-4322-A92C-5979124943FE}"/>
    <hyperlink ref="G348" r:id="rId117" display="https://mall.industry.siemens.com/mall/es/ar/Catalog/Product/5SL3204-7MB" xr:uid="{13055E9C-0417-43B7-97D5-217CDBCA755E}"/>
    <hyperlink ref="G350" r:id="rId118" display="https://mall.industry.siemens.com/mall/es/ar/Catalog/Product/5SL3104-7MB" xr:uid="{E4814C6D-D0FB-4DB8-A857-A6D8DF249369}"/>
    <hyperlink ref="G362" r:id="rId119" display="https://mall.industry.siemens.com/mall/es/ar/Catalog/Product/100176240" xr:uid="{63AEE212-B648-4738-A3EB-5B84409E0061}"/>
    <hyperlink ref="G363" r:id="rId120" display="https://mall.industry.siemens.com/mall/es/ar/Catalog/Product/100176271" xr:uid="{3939181A-DF1F-492C-ACFD-79FFDBCEF550}"/>
    <hyperlink ref="G364" r:id="rId121" display="https://mall.industry.siemens.com/mall/es/ar/Catalog/Product/3RT2015-1AP01" xr:uid="{57765A6D-C1E7-4FAB-82E6-EB50EAE50856}"/>
    <hyperlink ref="G365" r:id="rId122" display="https://mall.industry.siemens.com/mall/es/ar/Catalog/Product/100176240" xr:uid="{311DE4B9-5CDF-4098-BEF8-DAB7565BEA5A}"/>
    <hyperlink ref="G366" r:id="rId123" display="https://mall.industry.siemens.com/mall/es/ar/Catalog/Product/100176271" xr:uid="{AEE45E8A-7428-4AC7-BFFC-F6772DBD23E4}"/>
    <hyperlink ref="G367" r:id="rId124" display="https://mall.industry.siemens.com/mall/es/ar/Catalog/Product/3RT2015-1AP01" xr:uid="{321AC786-1F50-4DCE-844F-5F03C843D64F}"/>
    <hyperlink ref="G374" r:id="rId125" display="https://mall.industry.siemens.com/mall/es/ar/Catalog/Product/5SL3210-7MB" xr:uid="{C2713939-0F5F-492D-B7BE-574D656BCACC}"/>
    <hyperlink ref="G381" r:id="rId126" display="https://mall.industry.siemens.com/mall/es/ar/Catalog/Product/100176271" xr:uid="{FC8DB021-155C-49D1-82B2-F813FE2542D8}"/>
    <hyperlink ref="G380" r:id="rId127" display="https://mall.industry.siemens.com/mall/es/ar/Catalog/Product/100176254" xr:uid="{CC76D160-4BB2-478C-A56E-14F83751EB59}"/>
    <hyperlink ref="G382" r:id="rId128" display="https://mall.industry.siemens.com/mall/es/ar/Catalog/Product/100354328" xr:uid="{D9DCD474-E5C4-4643-BE05-2106B47130F0}"/>
    <hyperlink ref="G383" r:id="rId129" display="https://mall.industry.siemens.com/mall/es/ar/Catalog/Product/3RT2026-1NP30" xr:uid="{30EA0091-680C-43ED-BEB5-63671D55C9CE}"/>
    <hyperlink ref="G232" r:id="rId130" display="https://mall.industry.siemens.com/mall/es/ar/Catalog/Product/3RT2026-1NP30" xr:uid="{16358C6D-4EB8-40B1-9911-2A2FA611A27B}"/>
    <hyperlink ref="G229" r:id="rId131" display="https://mall.industry.siemens.com/mall/es/ar/Catalog/Product/3RT2026-1NP30" xr:uid="{D12E8281-B21D-487F-A42E-DC9D374546E2}"/>
    <hyperlink ref="G398" r:id="rId132" display="https://mall.industry.siemens.com/mall/es/AR/Catalog/Product/?mlfb=6GK1901-1BB10-2AA0&amp;SiepCountryCode=AR" xr:uid="{4C36D7BF-4A09-435E-B122-FE857FD92A1D}"/>
    <hyperlink ref="G399" r:id="rId133" display="https://mall.industry.siemens.com/mall/es/AR/Catalog/Product/?mlfb=6XV1840-2AH10&amp;SiepCountryCode=AR" xr:uid="{83FDDF15-BBA2-44CB-8157-C2D24E959CB6}"/>
    <hyperlink ref="G389" r:id="rId134" display="https://mall.industry.siemens.com/mall/es/ar/Catalog/Product/6FX5002-2AH00-1CA0" xr:uid="{9F5AFF90-F21B-4C3C-8112-8F02A25180C4}"/>
    <hyperlink ref="G387" r:id="rId135" display="https://mall.industry.siemens.com/mall/es/ar/Catalog/Product/6SL3255-0AA00-4CA1" xr:uid="{50B62E4B-C577-4D82-A02A-C677EDC7909B}"/>
    <hyperlink ref="G386" r:id="rId136" display="https://mall.industry.siemens.com/mall/es/ar/Catalog/Product/100259389" xr:uid="{D132A119-F5CE-4B8C-A78F-27144D423868}"/>
    <hyperlink ref="G397" r:id="rId137" display="https://mall.industry.siemens.com/mall/es/ar/Catalog/Product/100176182" xr:uid="{9A790C94-32B7-4E31-8D27-AC6575602D51}"/>
    <hyperlink ref="G396" r:id="rId138" display="https://mall.industry.siemens.com/mall/es/ar/Catalog/Product/100269956" xr:uid="{4667472E-6A3B-4D5E-8DA1-88FCB1A988F3}"/>
    <hyperlink ref="G395" r:id="rId139" display="https://mall.industry.siemens.com/mall/es/ar/Catalog/Product/100276525" xr:uid="{EE2CD9AF-7DF9-4240-AF56-55FC67EC6C35}"/>
    <hyperlink ref="G393" r:id="rId140" display="https://mall.industry.siemens.com/mall/es/ar/Catalog/Product/100021859" xr:uid="{9820AACE-88E6-4354-A48A-8AC3DA235014}"/>
    <hyperlink ref="G390" r:id="rId141" display="https://mall.industry.siemens.com/mall/es/ar/Catalog/Product/1PH8226-1DD00-1BA1" xr:uid="{02B2FD76-5218-421C-B85A-5A7F63FBF754}"/>
    <hyperlink ref="G392" r:id="rId142" tooltip="3NA3250" display="https://mall.industry.siemens.com/mall/es/ar/Catalog/Product/3NA3250" xr:uid="{6C4F47BC-B965-40C4-957E-7A0DF23BEBFB}"/>
    <hyperlink ref="G391" r:id="rId143" tooltip="3NH3330" display="https://mall.industry.siemens.com/mall/es/ar/Catalog/Product/3NH3330" xr:uid="{296961E4-ABA7-4C86-94D2-F3E4BE36F5CB}"/>
    <hyperlink ref="G394" r:id="rId144" display="https://mall.industry.siemens.com/mall/es/ar/Catalog/Product/3NX3107" xr:uid="{05B89146-B1CA-49C9-A96D-473A1D6FCBAC}"/>
    <hyperlink ref="G415" r:id="rId145" display="https://mall.industry.siemens.com/mall/es/AR/Catalog/Product/?mlfb=6GK1901-1BB10-2AA0&amp;SiepCountryCode=AR" xr:uid="{D84ACB7F-FBA8-46DF-8A7A-01639370E82E}"/>
    <hyperlink ref="G416" r:id="rId146" display="https://mall.industry.siemens.com/mall/es/AR/Catalog/Product/?mlfb=6XV1840-2AH10&amp;SiepCountryCode=AR" xr:uid="{BF2C4675-2A46-48F3-A790-F53D449CEDC0}"/>
    <hyperlink ref="G432" r:id="rId147" display="https://mall.industry.siemens.com/mall/es/AR/Catalog/Product/?mlfb=6GK1901-1BB10-2AA0&amp;SiepCountryCode=AR" xr:uid="{3322B789-ED4D-4065-AF0C-60FCC2AB3AF0}"/>
    <hyperlink ref="G433" r:id="rId148" display="https://mall.industry.siemens.com/mall/es/AR/Catalog/Product/?mlfb=6XV1840-2AH10&amp;SiepCountryCode=AR" xr:uid="{822A59B2-C193-417C-9E1D-58CDC07824B3}"/>
    <hyperlink ref="G404" r:id="rId149" display="https://mall.industry.siemens.com/mall/es/ar/Catalog/Product/6SL3255-0AA00-4CA1" xr:uid="{BBC082A8-6918-402D-9FFE-350CE318EF29}"/>
    <hyperlink ref="G403" r:id="rId150" display="https://mall.industry.siemens.com/mall/es/ar/Catalog/Product/100259389" xr:uid="{82E6AD1E-12AA-4D93-8A0D-4C0593D9F463}"/>
    <hyperlink ref="G414" r:id="rId151" display="https://mall.industry.siemens.com/mall/es/ar/Catalog/Product/100176182" xr:uid="{BFB5EB19-E016-4DB3-9AAE-E2D9022318D7}"/>
    <hyperlink ref="G413" r:id="rId152" display="https://mall.industry.siemens.com/mall/es/ar/Catalog/Product/100269956" xr:uid="{CDE49CEB-C5B7-438E-90B0-42DD8A778947}"/>
    <hyperlink ref="G412" r:id="rId153" display="https://mall.industry.siemens.com/mall/es/ar/Catalog/Product/100276525" xr:uid="{B5545300-7070-4A0E-B9AD-1BC36190FA97}"/>
    <hyperlink ref="G410" r:id="rId154" display="https://mall.industry.siemens.com/mall/es/ar/Catalog/Product/100021859" xr:uid="{622A4401-273D-4BA9-A47F-23360E960C15}"/>
    <hyperlink ref="G409" r:id="rId155" tooltip="3NA3140" display="https://mall.industry.siemens.com/mall/es/ar/Catalog/Product/3NA3140" xr:uid="{8FAD123E-BBBB-45D8-9383-899BE3CF1C32}"/>
    <hyperlink ref="G408" r:id="rId156" tooltip="3NH3230" display="https://mall.industry.siemens.com/mall/es/ar/Catalog/Product/3NH3230" xr:uid="{D63309B5-2C4D-4D94-A8BB-EAB2FE6F2D19}"/>
    <hyperlink ref="G411" r:id="rId157" display="https://mall.industry.siemens.com/mall/es/ar/Catalog/Product/100021864" xr:uid="{588D9968-4A88-4C4B-8586-F6B435309C78}"/>
    <hyperlink ref="G423" r:id="rId158" display="https://mall.industry.siemens.com/mall/es/ar/Catalog/Product/6FX5002-2AH00-1CA0" xr:uid="{29B23641-9AA4-474F-B37A-BA5772A653E7}"/>
    <hyperlink ref="G421" r:id="rId159" display="https://mall.industry.siemens.com/mall/es/ar/Catalog/Product/6SL3255-0AA00-4CA1" xr:uid="{F2693CB0-059D-4E81-93EA-24825089D71E}"/>
    <hyperlink ref="G420" r:id="rId160" display="https://mall.industry.siemens.com/mall/es/ar/Catalog/Product/100259389" xr:uid="{261645C5-2E9C-4ACA-8505-7039CC30639C}"/>
    <hyperlink ref="G431" r:id="rId161" display="https://mall.industry.siemens.com/mall/es/ar/Catalog/Product/100176182" xr:uid="{112C4F87-1BB3-4BB5-9D09-33D0108A8BCA}"/>
    <hyperlink ref="G430" r:id="rId162" display="https://mall.industry.siemens.com/mall/es/ar/Catalog/Product/100269956" xr:uid="{33F6B7EB-7D53-482D-9AC7-F07524085A64}"/>
    <hyperlink ref="G429" r:id="rId163" display="https://mall.industry.siemens.com/mall/es/ar/Catalog/Product/100276525" xr:uid="{39178724-A1E7-4677-89D4-DA01CCF62EEC}"/>
    <hyperlink ref="G427" r:id="rId164" display="https://mall.industry.siemens.com/mall/es/ar/Catalog/Product/100021859" xr:uid="{039BE3E4-5901-495F-AC27-BEB7204F4C75}"/>
    <hyperlink ref="G426" r:id="rId165" tooltip="3NA3250" display="https://mall.industry.siemens.com/mall/es/ar/Catalog/Product/3NA3250" xr:uid="{A548A121-3647-49EB-81E0-29F59ED2E637}"/>
    <hyperlink ref="G425" r:id="rId166" tooltip="3NH3330" display="https://mall.industry.siemens.com/mall/es/ar/Catalog/Product/3NH3330" xr:uid="{3C46DC36-82CD-4EEF-8DAA-7E09F11A31AD}"/>
    <hyperlink ref="G428" r:id="rId167" display="https://mall.industry.siemens.com/mall/es/ar/Catalog/Product/3NX3107" xr:uid="{12CBF526-687D-4918-85AF-C44DB2F3E9A6}"/>
    <hyperlink ref="G424" r:id="rId168" display="https://mall.industry.siemens.com/mall/es/ar/Catalog/Product/1PH8226-1DD00-1BA1" xr:uid="{F01CB475-4B28-4550-9E71-F6861D6E2621}"/>
    <hyperlink ref="G325" r:id="rId169" display="https://mall.industry.siemens.com/mall/es/AR/Catalog/Product/?mlfb=6GK1901-1BB10-2AA0&amp;SiepCountryCode=AR" xr:uid="{9BCEF7D5-B7D1-45D2-9B98-50A1A8D61F2F}"/>
    <hyperlink ref="G326" r:id="rId170" display="https://mall.industry.siemens.com/mall/es/AR/Catalog/Product/?mlfb=6XV1840-2AH10&amp;SiepCountryCode=AR" xr:uid="{2AD64E8A-2CCE-436B-AAD8-8E2860142D3A}"/>
    <hyperlink ref="G319" r:id="rId171" display="https://mall.industry.siemens.com/mall/es/AR/Catalog/Product/?mlfb=6ES7155-6AU01-0CN0&amp;SiepCountryCode=AR" xr:uid="{14FF0868-44A8-4F15-A110-E12ED5DCBA98}"/>
    <hyperlink ref="G320" r:id="rId172" display="https://mall.industry.siemens.com/mall/es/AR/Catalog/Product/?mlfb=6ES7193-6AR00-0AA0&amp;SiepCountryCode=AR" xr:uid="{410F0B3F-5702-4AA3-B8B8-6A2447FEADF4}"/>
    <hyperlink ref="G321" r:id="rId173" display="https://mall.industry.siemens.com/mall/es/AR/Catalog/Product/?mlfb=6ES7131-6BF01-0AA0&amp;SiepCountryCode=AR" xr:uid="{9225C193-21CA-475D-9DB8-168D0070DCAD}"/>
    <hyperlink ref="G322" r:id="rId174" display="https://mall.industry.siemens.com/mall/es/AR/Catalog/Product/?mlfb=6ES7132-6BF01-0AA0&amp;SiepCountryCode=AR" xr:uid="{2CE7DAEA-FAC2-4163-A826-B2FE79450440}"/>
    <hyperlink ref="G323" r:id="rId175" display="https://mall.industry.siemens.com/mall/es/AR/Catalog/Product/?mlfb=6ES7193-6BP00-0DA0&amp;SiepCountryCode=AR" xr:uid="{4B8CD256-5B3A-4CDE-B89E-86C081183757}"/>
    <hyperlink ref="G324" r:id="rId176" display="https://mall.industry.siemens.com/mall/es/AR/Catalog/Product/?mlfb=6ES7193-6BP00-0BA0&amp;SiepCountryCode=AR" xr:uid="{335DE444-B14F-4A9E-8AAB-8A00DFF8D060}"/>
    <hyperlink ref="G330" r:id="rId177" display="https://mall.industry.siemens.com/mall/es/ar/Catalog/Product/6GK5008-0BA10-1AB2" xr:uid="{77861A07-D825-430E-9ED5-4D76D1DCAAF6}"/>
    <hyperlink ref="G333" r:id="rId178" display="https://mall.industry.siemens.com/mall/es/ar/Catalog/Product/6AV2123-2GB03-0AX0" xr:uid="{BEE98A01-00EE-443D-8A46-4255232A62F6}"/>
    <hyperlink ref="G312" r:id="rId179" display="https://mall.industry.siemens.com/mall/es/ar/Catalog/Product/100328070" xr:uid="{080CC05D-F7F5-4C1E-8BC2-577DE4E8D3FF}"/>
    <hyperlink ref="G313" r:id="rId180" display="https://mall.industry.siemens.com/mall/es/ar/Catalog/Product/100328071" xr:uid="{93DBE617-5A73-4678-B2DB-D1B8292D6FE9}"/>
    <hyperlink ref="G311" r:id="rId181" display="https://mall.industry.siemens.com/mall/es/AR/Catalog/Product/?mlfb=6ES7193-6BP00-0DA0&amp;SiepCountryCode=AR" xr:uid="{461E0488-AAF4-4293-A34B-70861FD60A53}"/>
    <hyperlink ref="G150" r:id="rId182" display="https://mall.industry.siemens.com/mall/es/ar/Catalog/Product/100328070" xr:uid="{019CE0E2-533C-43DC-B962-4AA985E10334}"/>
    <hyperlink ref="G151" r:id="rId183" display="https://mall.industry.siemens.com/mall/es/ar/Catalog/Product/100328071" xr:uid="{92B8A15B-05B6-412C-ADF4-46B694D6E5F6}"/>
    <hyperlink ref="G149" r:id="rId184" display="https://mall.industry.siemens.com/mall/es/AR/Catalog/Product/?mlfb=6ES7193-6BP00-0DA0&amp;SiepCountryCode=AR" xr:uid="{BF41713C-8E2E-4E58-9DAC-5B1A1FF8390B}"/>
    <hyperlink ref="G355" r:id="rId185" display="https://mall.industry.siemens.com/mall/es/ar/Catalog/Product/6EP3437-8SB00-0AY0" xr:uid="{73E97373-CC36-460D-9F61-2F0511F8BC95}"/>
    <hyperlink ref="G182" r:id="rId186" display="https://mall.industry.siemens.com/mall/es/ar/Catalog/Product/6EP3437-8SB00-0AY0" xr:uid="{6DBCFDFB-25F0-40FD-B227-3DC3FF31D99D}"/>
    <hyperlink ref="G152" r:id="rId187" display="https://mall.industry.siemens.com/mall/es/ar/Catalog/Product/6ES7138-6AA01-0BA0" xr:uid="{8A18656B-E578-4791-9AE3-596AA57B6D13}"/>
    <hyperlink ref="G128" r:id="rId188" display="https://mall.industry.siemens.com/mall/es/AR/Catalog/Product/?mlfb=6ES7155-6AU01-0CN0&amp;SiepCountryCode=AR" xr:uid="{B8B3F789-F51B-4258-853B-5E0708CAD16B}"/>
    <hyperlink ref="G129" r:id="rId189" display="https://mall.industry.siemens.com/mall/es/AR/Catalog/Product/?mlfb=6ES7193-6AR00-0AA0&amp;SiepCountryCode=AR" xr:uid="{909847A4-D7E6-484F-848F-531A491D8B3D}"/>
    <hyperlink ref="G130" r:id="rId190" display="https://mall.industry.siemens.com/mall/es/AR/Catalog/Product/?mlfb=6ES7131-6BF01-0AA0&amp;SiepCountryCode=AR" xr:uid="{5617E19C-5194-41E1-8184-D97CECB8FE25}"/>
    <hyperlink ref="G131" r:id="rId191" display="https://mall.industry.siemens.com/mall/es/AR/Catalog/Product/?mlfb=6ES7132-6BF01-0AA0&amp;SiepCountryCode=AR" xr:uid="{1F92BCCB-D573-4C6C-8E66-FEF083CEAD2B}"/>
    <hyperlink ref="G132" r:id="rId192" display="https://mall.industry.siemens.com/mall/es/AR/Catalog/Product/?mlfb=6ES7193-6BP00-0DA0&amp;SiepCountryCode=AR" xr:uid="{62D26817-371C-45AE-94DD-870A38B90B19}"/>
    <hyperlink ref="G133" r:id="rId193" display="https://mall.industry.siemens.com/mall/es/ar/Catalog/Product/6ES7193-6BP00-0BA0" xr:uid="{05E0308A-DFB8-4827-8C1B-612ACEF9ED62}"/>
    <hyperlink ref="G139" r:id="rId194" display="https://mall.industry.siemens.com/mall/es/AR/Catalog/Product/?mlfb=6ES7155-6AU01-0CN0&amp;SiepCountryCode=AR" xr:uid="{1FA96514-5BDF-401F-A284-35E2489F5411}"/>
    <hyperlink ref="G140" r:id="rId195" display="https://mall.industry.siemens.com/mall/es/AR/Catalog/Product/?mlfb=6ES7193-6AR00-0AA0&amp;SiepCountryCode=AR" xr:uid="{DDB4112D-ADA1-41F1-B5CC-308DF187532B}"/>
    <hyperlink ref="G141" r:id="rId196" display="https://mall.industry.siemens.com/mall/es/AR/Catalog/Product/?mlfb=6ES7131-6BF01-0AA0&amp;SiepCountryCode=AR" xr:uid="{BF228992-37E7-4DD3-8C6F-4C7E49B8A1E3}"/>
    <hyperlink ref="G142" r:id="rId197" display="https://mall.industry.siemens.com/mall/es/AR/Catalog/Product/?mlfb=6ES7132-6BF01-0AA0&amp;SiepCountryCode=AR" xr:uid="{252A2851-66DB-47B8-BE75-66A400A18FF4}"/>
    <hyperlink ref="G143" r:id="rId198" display="https://mall.industry.siemens.com/mall/es/AR/Catalog/Product/?mlfb=6ES7193-6BP00-0DA0&amp;SiepCountryCode=AR" xr:uid="{25599FFA-2CFB-4D01-9937-D5AAF773E57A}"/>
    <hyperlink ref="G144" r:id="rId199" display="https://mall.industry.siemens.com/mall/es/ar/Catalog/Product/6ES7193-6BP00-0BA0" xr:uid="{3A3E78C2-23A9-4732-A3F9-631357EBFA69}"/>
    <hyperlink ref="G256" r:id="rId200" display="https://mall.industry.siemens.com/mall/es/ar/Catalog/Product/1PH8165-1DG00-0GB1" xr:uid="{0DEA2801-C71B-48B1-BD2F-947C216732DF}"/>
    <hyperlink ref="G239" r:id="rId201" display="https://mall.industry.siemens.com/mall/en/ar/Catalog/Product/1PH8224-1DB00-0BA1" xr:uid="{5B566E0E-93EA-4DD3-824F-687C475FA49D}"/>
    <hyperlink ref="G472" r:id="rId202" display="https://mall.industry.siemens.com/mall/es/ar/Catalog/Product/6ES7193-6SC20-1AM0" xr:uid="{FEE3EDCD-195D-4716-B19A-A12451CC5923}"/>
    <hyperlink ref="G471" r:id="rId203" display="https://mall.industry.siemens.com/mall/es/ar/Catalog/Product/7MH4138-6AA00-0BA0" xr:uid="{A3589527-8E91-4AFC-A621-B43DFB1902B1}"/>
    <hyperlink ref="G475" r:id="rId204" display="https://mall.industry.siemens.com/mall/es/AR/Catalog/Product/?mlfb=6ES7193-6BP00-0DA0&amp;SiepCountryCode=AR" xr:uid="{19158CE0-87EA-44A8-8C42-8ACA15B460F8}"/>
    <hyperlink ref="G486" r:id="rId205" display="https://mall.industry.siemens.com/mall/es/ar/Catalog/Product/6AV2123-2GB03-0AX0" xr:uid="{263D03D5-F0C8-4774-B1B5-17A844EBE4EC}"/>
    <hyperlink ref="G564" r:id="rId206" display="https://mall.industry.siemens.com/mall/es/ar/Catalog/Product/3RT2017-1AP01" xr:uid="{5B0239CE-1921-4D2F-9398-7DFFFE33BF54}"/>
    <hyperlink ref="G563" r:id="rId207" display="https://mall.industry.siemens.com/mall/es/ar/Catalog/Product/100176248" xr:uid="{1295A5DE-A40F-43C4-B0FA-344AD23D9B9D}"/>
    <hyperlink ref="G562" r:id="rId208" display="https://mall.industry.siemens.com/mall/es/ar/Catalog/Product/5SL3310-7MB" xr:uid="{FDF58FC9-73C0-4A7C-B81A-72E170639C3E}"/>
    <hyperlink ref="G560" r:id="rId209" display="https://mall.industry.siemens.com/mall/es/ar/Catalog/Product/3RT2017-1AP01" xr:uid="{27B025E0-B7C8-45AA-833B-E640E32D5ED2}"/>
    <hyperlink ref="G561" r:id="rId210" display="https://mall.industry.siemens.com/mall/es/ar/Catalog/Product/100176240" xr:uid="{497F66F4-FF4A-4C91-A3AA-A26CBF3342D8}"/>
    <hyperlink ref="G559" r:id="rId211" display="https://mall.industry.siemens.com/mall/es/ar/Catalog/Product/5SL3306-7MB" xr:uid="{893C9ED3-5511-4C5F-BA26-1AA1F5E6435E}"/>
    <hyperlink ref="G556" r:id="rId212" display="https://mall.industry.siemens.com/mall/es/ar/Catalog/Product/3RT2017-1AP01" xr:uid="{AE507654-90B0-447A-8A34-758C4B29450C}"/>
    <hyperlink ref="G554" r:id="rId213" display="https://mall.industry.siemens.com/mall/es/ar/Catalog/Product/3RT2017-1AP01" xr:uid="{4162D93E-9782-49E0-80BE-8E5577F2BCD8}"/>
    <hyperlink ref="G555" r:id="rId214" display="https://mall.industry.siemens.com/mall/es/ar/Catalog/Product/100176248" xr:uid="{21251C1E-BBE6-47FF-A0C7-BA7ABEFD7640}"/>
    <hyperlink ref="G553" r:id="rId215" display="https://mall.industry.siemens.com/mall/es/ar/Catalog/Product/5SL3316-7MB" xr:uid="{56667A63-C571-4F70-B586-EBFBAE5B41BC}"/>
    <hyperlink ref="G558" r:id="rId216" display="https://mall.industry.siemens.com/mall/es/ar/Catalog/Product/3RT2015-1AP01" xr:uid="{25483F79-9F8F-4FB1-B375-F5817C8A1D3A}"/>
    <hyperlink ref="G557" r:id="rId217" display="https://mall.industry.siemens.com/mall/es/ar/Catalog/Product/5SL3206-7MB" xr:uid="{E65A998E-B79F-438D-BB88-F0B98788D190}"/>
    <hyperlink ref="G552" r:id="rId218" display="https://mall.industry.siemens.com/mall/es/ar/Catalog/Product/3RT2015-1AP01" xr:uid="{89E37397-6F25-44A9-A5A1-C805747C82EE}"/>
    <hyperlink ref="G551" r:id="rId219" display="https://mall.industry.siemens.com/mall/es/ar/Catalog/Product/5SL3206-7MB" xr:uid="{FC8DE00E-BB5E-42E9-8C08-EEAC8BBD6632}"/>
    <hyperlink ref="G550" r:id="rId220" display="https://mall.industry.siemens.com/mall/es/ar/Catalog/Product/3RT2015-1AP01" xr:uid="{4D8C3D7D-64E9-4468-A56F-AE09C857E775}"/>
    <hyperlink ref="G548" r:id="rId221" display="https://mall.industry.siemens.com/mall/es/ar/Catalog/Product/3RT2015-1AP01" xr:uid="{190302C0-9535-4C64-8586-AFC78FF1315D}"/>
    <hyperlink ref="G549" r:id="rId222" display="https://mall.industry.siemens.com/mall/es/ar/Catalog/Product/100176240" xr:uid="{C6A1FB96-B171-4C7E-BF5F-55BD0A10AF0A}"/>
    <hyperlink ref="G547" r:id="rId223" display="https://mall.industry.siemens.com/mall/es/ar/Catalog/Product/5SL3306-7MB" xr:uid="{6A2122FA-0548-41EE-A133-570FB37C9BAE}"/>
    <hyperlink ref="G545" r:id="rId224" display="https://mall.industry.siemens.com/mall/es/ar/Catalog/Product/3RT2017-1AP01" xr:uid="{C3EA6D4D-1077-42C5-9704-0B78DFB6AC4C}"/>
    <hyperlink ref="G546" r:id="rId225" display="https://mall.industry.siemens.com/mall/es/ar/Catalog/Product/100176240" xr:uid="{C63D3CB2-3B60-43A9-9C6C-30F9635A9BEE}"/>
    <hyperlink ref="G544" r:id="rId226" display="https://mall.industry.siemens.com/mall/es/ar/Catalog/Product/5SL3306-7MB" xr:uid="{ED69C8C2-92C5-4347-83EC-48B732573D52}"/>
    <hyperlink ref="G543" r:id="rId227" display="https://mall.industry.siemens.com/mall/es/ar/Catalog/Product/3RT2015-1AP01" xr:uid="{19F373B2-26E0-4864-8417-CDCA33925B74}"/>
    <hyperlink ref="G542" r:id="rId228" display="https://mall.industry.siemens.com/mall/es/ar/Catalog/Product/5SL3206-7MB" xr:uid="{97CA1916-1E54-4FCC-A549-4CD58781516B}"/>
    <hyperlink ref="G541" r:id="rId229" display="https://mall.industry.siemens.com/mall/es/ar/Catalog/Product/3RT2015-1AP01" xr:uid="{FF020398-1BA7-4055-AC8E-E609DEC92015}"/>
    <hyperlink ref="G540" r:id="rId230" display="https://mall.industry.siemens.com/mall/es/ar/Catalog/Product/100176271" xr:uid="{6665CFFA-318C-40B6-89D4-D4DE163AB39E}"/>
    <hyperlink ref="G539" r:id="rId231" display="https://mall.industry.siemens.com/mall/es/ar/Catalog/Product/100176240" xr:uid="{F06B6662-013C-484F-8AEE-576263D27AA9}"/>
    <hyperlink ref="G536" r:id="rId232" display="https://mall.industry.siemens.com/mall/es/ar/Catalog/Product/3RT2017-1AP01" xr:uid="{DE8703E9-A6DE-47C5-B877-7A650DCE2EB9}"/>
    <hyperlink ref="G533" r:id="rId233" display="https://mall.industry.siemens.com/mall/es/ar/Catalog/Product/3RT2017-1AP01" xr:uid="{D7F51D4B-1E21-4176-ACD2-81BA0E355891}"/>
    <hyperlink ref="G534" r:id="rId234" display="https://mall.industry.siemens.com/mall/es/ar/Catalog/Product/100176248" xr:uid="{69095E08-C671-4ACC-9F3F-B9C197DB9BAE}"/>
    <hyperlink ref="G531" r:id="rId235" display="https://mall.industry.siemens.com/mall/es/ar/Catalog/Product/100176248" xr:uid="{E2C217AF-DCC0-45CE-B775-DCC584992907}"/>
    <hyperlink ref="G530" r:id="rId236" display="https://mall.industry.siemens.com/mall/es/ar/Catalog/Product/5SL3310-7MB" xr:uid="{563295E8-C0B6-482F-A963-47855DA7EE5E}"/>
    <hyperlink ref="G535" r:id="rId237" display="https://mall.industry.siemens.com/mall/es/ar/Catalog/Product/100176271" xr:uid="{16B9BB66-7448-46C7-B716-B7ED9F103238}"/>
    <hyperlink ref="G538" r:id="rId238" display="https://mall.industry.siemens.com/mall/es/ar/Catalog/Product/3RT2015-1AP01" xr:uid="{00838841-81AA-40B1-B982-77615CD0B8DE}"/>
    <hyperlink ref="G537" r:id="rId239" display="https://mall.industry.siemens.com/mall/es/ar/Catalog/Product/5SL3206-7MB" xr:uid="{CC0B3F85-7149-4F87-A40A-5A7F7340CE0A}"/>
    <hyperlink ref="G532" r:id="rId240" display="https://mall.industry.siemens.com/mall/es/ar/Catalog/Product/100176271" xr:uid="{D5583833-E1FB-4ED4-B910-9F49B4B6638E}"/>
    <hyperlink ref="G521" r:id="rId241" display="https://mall.industry.siemens.com/mall/es/ar/Catalog/Product/5SL3306-7MB" xr:uid="{E4EFE571-CEA4-459A-8323-E04B2CD3F1AC}"/>
    <hyperlink ref="G527" r:id="rId242" display="https://mall.industry.siemens.com/mall/es/ar/Catalog/Product/3RT2015-1AP01" xr:uid="{18DE9F19-1C06-4CF3-AB19-CEE943EDAB41}"/>
    <hyperlink ref="G526" r:id="rId243" display="https://mall.industry.siemens.com/mall/es/ar/Catalog/Product/100176271" xr:uid="{4D4ACB31-EE67-4695-B309-4733C1B367AC}"/>
    <hyperlink ref="G525" r:id="rId244" display="https://mall.industry.siemens.com/mall/es/ar/Catalog/Product/100176240" xr:uid="{90D81BAA-4EB7-4C92-9220-9189787EBE4F}"/>
    <hyperlink ref="G529" r:id="rId245" display="https://mall.industry.siemens.com/mall/es/ar/Catalog/Product/3RT2015-1AP01" xr:uid="{D2064355-8598-4856-897A-C26417D16A60}"/>
    <hyperlink ref="G528" r:id="rId246" display="https://mall.industry.siemens.com/mall/es/ar/Catalog/Product/5SL3206-7MB" xr:uid="{B40CCB5F-67B2-4FBE-84A1-8B66A6E0C126}"/>
    <hyperlink ref="G524" r:id="rId247" display="https://mall.industry.siemens.com/mall/es/ar/Catalog/Product/3RT2015-1AP01" xr:uid="{72D17A1F-6593-4890-914F-7D16AE04D43C}"/>
    <hyperlink ref="G523" r:id="rId248" display="https://mall.industry.siemens.com/mall/es/ar/Catalog/Product/100176271" xr:uid="{1275B1F9-937E-4358-9A6D-C0BF7409AA8C}"/>
    <hyperlink ref="G522" r:id="rId249" display="https://mall.industry.siemens.com/mall/es/ar/Catalog/Product/100176240" xr:uid="{08C80F2D-E341-4DAD-B2CF-4FE8BCABAF9C}"/>
    <hyperlink ref="G520" r:id="rId250" display="https://mall.industry.siemens.com/mall/es/ar/Catalog/Product/3RT2015-1AP01" xr:uid="{EC9BFBB9-AB85-408A-94D5-D766CFF32ABB}"/>
    <hyperlink ref="G519" r:id="rId251" display="https://mall.industry.siemens.com/mall/es/ar/Catalog/Product/5SL3206-7MB" xr:uid="{706B0F75-5E5E-4A0A-88A1-57C7CBBE575E}"/>
    <hyperlink ref="G518" r:id="rId252" display="https://mall.industry.siemens.com/mall/es/ar/Catalog/Product/3RT2015-1AP01" xr:uid="{59AECA94-19E1-444E-8233-75BDAFFE31AE}"/>
    <hyperlink ref="G517" r:id="rId253" display="https://mall.industry.siemens.com/mall/es/ar/Catalog/Product/100176271" xr:uid="{7D3A4B1A-ECAC-4C07-AD66-A9AE55C8E7E8}"/>
    <hyperlink ref="G516" r:id="rId254" display="https://mall.industry.siemens.com/mall/es/ar/Catalog/Product/100176240" xr:uid="{AFBD7B2B-4D0A-4E0F-B45C-152C83479678}"/>
    <hyperlink ref="G515" r:id="rId255" display="https://mall.industry.siemens.com/mall/es/ar/Catalog/Product/3RT2015-1AP01" xr:uid="{95E00627-0AF0-4BA8-88EA-32360CB9CA77}"/>
    <hyperlink ref="G514" r:id="rId256" display="https://mall.industry.siemens.com/mall/es/ar/Catalog/Product/5SL3206-7MB" xr:uid="{FA2D94B7-7CC9-4389-971B-667D491CED6D}"/>
    <hyperlink ref="G513" r:id="rId257" display="https://mall.industry.siemens.com/mall/es/ar/Catalog/Product/3RT2015-1AP01" xr:uid="{952CD7DE-36DC-4123-BB5A-823C37591D78}"/>
    <hyperlink ref="G512" r:id="rId258" display="https://mall.industry.siemens.com/mall/es/ar/Catalog/Product/100176271" xr:uid="{DC24145B-2489-41C4-9AB4-80BB63D3E552}"/>
    <hyperlink ref="G511" r:id="rId259" display="https://mall.industry.siemens.com/mall/es/ar/Catalog/Product/100176240" xr:uid="{8D4A5F58-E1CF-4F72-9996-8E70C4A2409E}"/>
    <hyperlink ref="G510" r:id="rId260" display="https://mall.industry.siemens.com/mall/es/ar/Catalog/Product/3RT2015-1AP01" xr:uid="{B05CE161-1CEC-4D60-ACB6-DA9975FB64D8}"/>
    <hyperlink ref="G509" r:id="rId261" display="https://mall.industry.siemens.com/mall/es/ar/Catalog/Product/5SL3206-7MB" xr:uid="{6ED57941-D151-40D9-8108-80D5F69DCFA0}"/>
    <hyperlink ref="G490" r:id="rId262" display="https://mall.industry.siemens.com/mall/es/ar/Catalog/Product/3VA9157-0PK11" xr:uid="{5C7C08FB-005C-4EBA-A9BA-36C6915FD1B6}"/>
    <hyperlink ref="G489" r:id="rId263" display="https://mall.industry.siemens.com/mall/es/ar/Catalog/Product/3VA1116-4ED32-0AA0" xr:uid="{4ECFC53F-0E50-47F8-80C7-E8732DE43D76}"/>
    <hyperlink ref="G483" r:id="rId264" display="https://mall.industry.siemens.com/mall/es/ar/Catalog/Product/6GK5008-0BA10-1AB2" xr:uid="{E01858B5-3620-49F4-A51F-02894D73A620}"/>
    <hyperlink ref="G474" r:id="rId265" display="https://mall.industry.siemens.com/mall/es/AR/Catalog/Product/?mlfb=6ES7193-6BP00-0BA0&amp;SiepCountryCode=AR" xr:uid="{824878EB-79A3-40CE-8E19-EF47D5D8A729}"/>
    <hyperlink ref="G473" r:id="rId266" display="https://mall.industry.siemens.com/mall/es/AR/Catalog/Product/?mlfb=6ES7193-6BP00-0DA0&amp;SiepCountryCode=AR" xr:uid="{C68D10CE-4B1C-42A0-B833-8F3BA3A02170}"/>
    <hyperlink ref="G470" r:id="rId267" display="https://mall.industry.siemens.com/mall/es/AR/Catalog/Product/?mlfb=6ES7132-6BF01-0AA0&amp;SiepCountryCode=AR" xr:uid="{1B47A700-027B-47B2-A80D-5BEB75F8FA54}"/>
    <hyperlink ref="G469" r:id="rId268" display="https://mall.industry.siemens.com/mall/es/AR/Catalog/Product/?mlfb=6ES7131-6BF01-0AA0&amp;SiepCountryCode=AR" xr:uid="{9B10B666-20AB-4EBE-B7C2-3342A96EA127}"/>
    <hyperlink ref="G468" r:id="rId269" display="https://mall.industry.siemens.com/mall/es/AR/Catalog/Product/?mlfb=6ES7193-6AR00-0AA0&amp;SiepCountryCode=AR" xr:uid="{5915E34F-1927-4C39-BEB3-0AB0383B8D1D}"/>
    <hyperlink ref="G467" r:id="rId270" display="https://mall.industry.siemens.com/mall/es/AR/Catalog/Product/?mlfb=6ES7155-6AU01-0CN0&amp;SiepCountryCode=AR" xr:uid="{A72C2525-EDC3-4985-BED9-3E341C145377}"/>
    <hyperlink ref="G567" r:id="rId271" display="https://mall.industry.siemens.com/mall/es/ar/Catalog/Product/3RT2026-1NP30" xr:uid="{02CB32ED-F0F6-4FDD-ADC5-03B84CDE063F}"/>
    <hyperlink ref="G497" r:id="rId272" display="https://mall.industry.siemens.com/mall/es/ar/Catalog/Product/5SL3104-7MB" xr:uid="{3CA3DB72-8AD0-422A-9833-2EE706CEE604}"/>
    <hyperlink ref="G495" r:id="rId273" display="https://mall.industry.siemens.com/mall/es/ar/Catalog/Product/5SL3206-7MB" xr:uid="{57F6409E-1131-474F-8D6E-48C7B07A876A}"/>
    <hyperlink ref="G500" r:id="rId274" display="https://mall.industry.siemens.com/mall/es/ar/Catalog/Product/5SL3104-7MB" xr:uid="{36799A1B-10C1-4C76-917B-BE38AA14EF89}"/>
    <hyperlink ref="G498" r:id="rId275" display="https://mall.industry.siemens.com/mall/es/ar/Catalog/Product/5SL3206-7MB" xr:uid="{A1D8450B-832B-4B55-A094-FAD38F7C7F0C}"/>
    <hyperlink ref="G491" r:id="rId276" display="https://mall.industry.siemens.com/mall/es/ar/Catalog/Product/100021542" xr:uid="{1DA4BB44-F8A9-4FB8-B781-9610B4244736}"/>
    <hyperlink ref="G494" r:id="rId277" display="https://mall.industry.siemens.com/mall/es/ar/Catalog/Product/100021864" xr:uid="{0E593F7C-7787-423D-95EC-AE7B34997CCD}"/>
    <hyperlink ref="G492" r:id="rId278" tooltip="3NH3230" display="https://mall.industry.siemens.com/mall/es/ar/Catalog/Product/3NH3230" xr:uid="{31C23A0E-8413-4D6A-A29C-D9F06E115D43}"/>
    <hyperlink ref="G493" r:id="rId279" display="https://mall.industry.siemens.com/mall/es/ar/Catalog/Product/100021859" xr:uid="{A00F252F-F2D8-4866-8565-A517409DA243}"/>
    <hyperlink ref="G477" r:id="rId280" display="https://mall.industry.siemens.com/mall/es/ar/Catalog/Product/100328071" xr:uid="{0C94F52F-CB1F-4C1C-9CB3-17A4A76BBC28}"/>
    <hyperlink ref="G476" r:id="rId281" display="https://mall.industry.siemens.com/mall/es/ar/Catalog/Product/100328070" xr:uid="{3D7A4C9D-6012-4247-9713-D355F0EA45CD}"/>
    <hyperlink ref="G479" r:id="rId282" display="https://mall.industry.siemens.com/mall/es/AR/Catalog/Product/?mlfb=6XV1840-2AH10&amp;SiepCountryCode=AR" xr:uid="{5AA3A781-9B76-4B64-A5BE-58B66B0F2D15}"/>
    <hyperlink ref="G478" r:id="rId283" display="https://mall.industry.siemens.com/mall/es/AR/Catalog/Product/?mlfb=6GK1901-1BB10-2AA0&amp;SiepCountryCode=AR" xr:uid="{F28B8909-A596-423D-A146-A4D41F5B7309}"/>
    <hyperlink ref="G485" r:id="rId284" display="https://mall.industry.siemens.com/mall/es/AR/Catalog/Product/?mlfb=6XV1840-2AH10&amp;SiepCountryCode=AR" xr:uid="{3DAAF973-E59D-4280-B637-6D9B9778AC8F}"/>
    <hyperlink ref="G484" r:id="rId285" display="https://mall.industry.siemens.com/mall/es/AR/Catalog/Product/?mlfb=6GK1901-1BB10-2AA0&amp;SiepCountryCode=AR" xr:uid="{2CA20308-E5F9-4DD7-92FC-C467E416E53B}"/>
    <hyperlink ref="G503" r:id="rId286" display="https://mall.industry.siemens.com/mall/es/ar/Catalog/Product/5SL3104-7MB" xr:uid="{45BE9A4A-572B-42A9-836D-D1F87FD8E38D}"/>
    <hyperlink ref="G501" r:id="rId287" display="https://mall.industry.siemens.com/mall/es/ar/Catalog/Product/5SL3306-7MB" xr:uid="{A5DD7D7D-FD18-470D-8C06-CB40C3521F5B}"/>
    <hyperlink ref="G502" r:id="rId288" display="https://mall.industry.siemens.com/mall/es/ar/Catalog/Product/6EP3436-8SB00-0AY0" xr:uid="{E3EAF4A1-414B-4CEC-BCD2-62E57F51AFAD}"/>
    <hyperlink ref="G566" r:id="rId289" display="https://mall.industry.siemens.com/mall/es/ar/Catalog/Product/100176271" xr:uid="{6CC6D00D-0F7D-4BB9-B5A5-9DF5A1D2AE39}"/>
    <hyperlink ref="G565" r:id="rId290" display="https://mall.industry.siemens.com/mall/es/ar/Catalog/Product/100176258" xr:uid="{36BBE8BA-D96C-4D50-975F-78C4F6E253EB}"/>
    <hyperlink ref="G508" r:id="rId291" display="https://mall.industry.siemens.com/mall/es/ar/Catalog/Product/3RT2015-1AP01" xr:uid="{830DF278-F4A7-4253-B622-684FC0200B4A}"/>
    <hyperlink ref="G507" r:id="rId292" display="https://mall.industry.siemens.com/mall/es/ar/Catalog/Product/100176271" xr:uid="{AF3B61C2-955C-4157-91A3-B744E8C3E110}"/>
    <hyperlink ref="G506" r:id="rId293" display="https://mall.industry.siemens.com/mall/es/ar/Catalog/Product/100176240" xr:uid="{5C27AB05-40FF-4F43-B201-DC0E1CFA0B50}"/>
    <hyperlink ref="G237" r:id="rId294" display="https://mall.industry.siemens.com/mall/es/ar/Catalog/Product/6SL3225-0BE33-0AA0" xr:uid="{9EF6CF11-B46F-441A-962A-41F809DBEC22}"/>
    <hyperlink ref="G254" r:id="rId295" display="https://mall.industry.siemens.com/mall/es/ar/Catalog/Product/6SL3210-1PE31-1AL0" xr:uid="{68061CAC-31B7-4B99-8A63-89AB97A91FB2}"/>
    <hyperlink ref="G388" r:id="rId296" display="https://mall.industry.siemens.com/mall/es/ar/Catalog/Product/6SL3210-1PE32-1AL0" xr:uid="{9B8177C2-D6BE-4643-9F91-EE10D1A06070}"/>
    <hyperlink ref="G422" r:id="rId297" display="https://mall.industry.siemens.com/mall/es/ar/Catalog/Product/6SL3210-1PE32-1AL0" xr:uid="{4E978A99-A6F6-4E67-8B2F-366D1CAAA395}"/>
    <hyperlink ref="G406" r:id="rId298" display="https://mall.industry.siemens.com/mall/es/ar/Catalog/Product/6FX5002-2AH00-1CA0" xr:uid="{6E220625-D2F9-48A5-9F09-F9A588EA8A96}"/>
    <hyperlink ref="G407" r:id="rId299" display="https://mall.industry.siemens.com/mall/en/WW/Catalog/Product/1PH8224-1JC00-1BA2" xr:uid="{B9F93E34-689B-44BC-A69D-005F89A7673D}"/>
    <hyperlink ref="G405" r:id="rId300" display="https://mall.industry.siemens.com/mall/es/ar/Catalog/Product/6SL3210-1PE31-5AL0" xr:uid="{609165B4-84BA-41EF-A5FE-D2AAD652DAE2}"/>
    <hyperlink ref="G162" r:id="rId301" display="https://mall.industry.siemens.com/mall/es/ar/Catalog/Product/6GK5008-0BA10-1AB2" xr:uid="{644112BE-1A3D-497B-810A-02A245996113}"/>
    <hyperlink ref="G158" r:id="rId302" display="https://mall.industry.siemens.com/mall/es/AR/Catalog/Product/?mlfb=6ES7590-1AB60-0AA0&amp;SiepCountryCode=AR" xr:uid="{CF38A9AE-F26B-4DD3-A0EF-69BC5CFD6432}"/>
    <hyperlink ref="G160" r:id="rId303" display="https://mall.industry.siemens.com/mall/es/ar/Catalog/Product/6ES7954-8LC03-0AA0" xr:uid="{15FF5745-458F-407C-92A3-499406578C40}"/>
    <hyperlink ref="G163" r:id="rId304" display="https://mall.industry.siemens.com/mall/es/AR/Catalog/Product/?mlfb=6GK1901-1BB10-2AA0&amp;SiepCountryCode=AR" xr:uid="{14E50E57-74A2-4781-A0D5-B7635779FD1E}"/>
    <hyperlink ref="G164" r:id="rId305" display="https://mall.industry.siemens.com/mall/es/AR/Catalog/Product/?mlfb=6XV1840-2AH10&amp;SiepCountryCode=AR" xr:uid="{D28CCEAC-6E94-41E6-8B19-624AA1CB78A0}"/>
    <hyperlink ref="G161" r:id="rId306" display="https://mall.industry.siemens.com/mall/es/ar/Catalog/Product/6XV1870-3QE50" xr:uid="{06C9D37B-8F5C-4411-97EB-D31177B6CF50}"/>
    <hyperlink ref="G165" r:id="rId307" display="https://mall.industry.siemens.com/mall/es/ar/Catalog/Product/100151526" xr:uid="{E227AE9D-E64B-480D-B171-C4951AD659E3}"/>
    <hyperlink ref="G159" r:id="rId308" display="https://mall.industry.siemens.com/mall/es/AR/Catalog/Product/?mlfb=6ES7516-3FP03-0AB0&amp;SiepCountryCode=AR" xr:uid="{FA27042B-47D2-4171-B95F-4A5AB09A6335}"/>
    <hyperlink ref="G166" r:id="rId309" display="https://mall.industry.siemens.com/mall/es/ar/Catalog/Product/100017093" xr:uid="{0E8607C4-59CC-4A66-A558-067276513267}"/>
    <hyperlink ref="G168" r:id="rId310" display="https://mall.industry.siemens.com/mall/es/ar/Catalog/Product/100017263" xr:uid="{6FD2BF43-E9B3-49D9-AD33-4CE249D3CCC2}"/>
    <hyperlink ref="G169" r:id="rId311" tooltip="6ES7392-1AM00-0AA0" display="https://mall.industry.siemens.com/mall/es/ar/Catalog/Product/6ES7392-1AM00-0AA0" xr:uid="{FBB51927-F283-4D22-845E-384BEC1EA481}"/>
    <hyperlink ref="G167" r:id="rId312" display="https://mall.industry.siemens.com/mall/es/ar/Catalog/Product/100017099" xr:uid="{8BF05392-6275-4F98-AE32-DA5F7A2C7A0A}"/>
    <hyperlink ref="G587" r:id="rId313" display="https://mall.industry.siemens.com/mall/es/AR/Catalog/Product/?mlfb=6ES7155-6AU01-0CN0&amp;SiepCountryCode=AR" xr:uid="{09EDC6C7-4E27-4913-AD3C-D73E8B8E3816}"/>
    <hyperlink ref="G588" r:id="rId314" display="https://mall.industry.siemens.com/mall/es/AR/Catalog/Product/?mlfb=6ES7193-6AR00-0AA0&amp;SiepCountryCode=AR" xr:uid="{09A90A72-7647-4FF4-AD34-2A6781385857}"/>
    <hyperlink ref="G589" r:id="rId315" display="https://mall.industry.siemens.com/mall/es/AR/Catalog/Product/?mlfb=6ES7131-6BF01-0AA0&amp;SiepCountryCode=AR" xr:uid="{FF34D383-EDB9-4387-8986-1991BFF2C318}"/>
    <hyperlink ref="G590" r:id="rId316" display="https://mall.industry.siemens.com/mall/es/AR/Catalog/Product/?mlfb=6ES7132-6BF01-0AA0&amp;SiepCountryCode=AR" xr:uid="{0538ECA9-CBEC-4B12-B8B9-1B5FE92C88FB}"/>
    <hyperlink ref="G591" r:id="rId317" display="https://mall.industry.siemens.com/mall/es/AR/Catalog/Product/?mlfb=6ES7193-6BP00-0DA0&amp;SiepCountryCode=AR" xr:uid="{CAC86B3A-F8A1-4C51-84A5-A6EFC96178AC}"/>
    <hyperlink ref="G645" r:id="rId318" display="https://mall.industry.siemens.com/mall/es/ar/Catalog/Product/3VA1116-4ED32-0AA0" xr:uid="{6F046C7C-DEF6-47AE-89D0-4688E1CE2E12}"/>
    <hyperlink ref="G646" r:id="rId319" display="https://mall.industry.siemens.com/mall/es/ar/Catalog/Product/3VA9157-0PK11" xr:uid="{E81E8683-7D75-42C9-8700-78FDD4C97AE8}"/>
    <hyperlink ref="G659" r:id="rId320" display="https://mall.industry.siemens.com/mall/es/ar/Catalog/Product/5SL3204-7MB" xr:uid="{E2B29D8D-795D-44D4-8A39-35FEEAE8A458}"/>
    <hyperlink ref="G657" r:id="rId321" display="https://mall.industry.siemens.com/mall/es/ar/Catalog/Product/5SL3206-7MB" xr:uid="{1EB1E59E-82D3-4F00-9343-713E62E55478}"/>
    <hyperlink ref="G650" r:id="rId322" display="https://mall.industry.siemens.com/mall/es/ar/Catalog/Product/5SL3210-7MB" xr:uid="{F1A160CB-E12E-491E-A373-FCF68D9CA022}"/>
    <hyperlink ref="G695" r:id="rId323" display="https://mall.industry.siemens.com/mall/es/ar/Catalog/Product/100176240" xr:uid="{65CCCA2D-F9D4-4E32-BFEA-EE8256252C26}"/>
    <hyperlink ref="G689" r:id="rId324" display="https://mall.industry.siemens.com/mall/es/ar/Catalog/Product/100176271" xr:uid="{2DF90658-E82D-414C-A249-3C2183C45151}"/>
    <hyperlink ref="G696" r:id="rId325" display="https://mall.industry.siemens.com/mall/es/ar/Catalog/Product/100176271" xr:uid="{9EDDAC6F-5494-48FE-A54B-F030680F53A3}"/>
    <hyperlink ref="G699" r:id="rId326" display="https://mall.industry.siemens.com/mall/es/ar/Catalog/Product/100176271" xr:uid="{DB1B915B-BA2F-45CA-800D-08CAAC2F14E8}"/>
    <hyperlink ref="G700" r:id="rId327" display="https://mall.industry.siemens.com/mall/es/ar/Catalog/Product/3RT2015-1AP01" xr:uid="{45749482-02AE-4A60-9179-80D67CB64E37}"/>
    <hyperlink ref="G697" r:id="rId328" display="https://mall.industry.siemens.com/mall/es/ar/Catalog/Product/3RT2015-1AP01" xr:uid="{65E3D0FE-C873-4707-92BB-0301C1DAAF6A}"/>
    <hyperlink ref="G698" r:id="rId329" display="https://mall.industry.siemens.com/mall/es/ar/Catalog/Product/100176232" xr:uid="{8710AF96-E87E-4120-ACC6-C211FE400D9C}"/>
    <hyperlink ref="G688" r:id="rId330" display="https://mall.industry.siemens.com/mall/es/ar/Catalog/Product/100176254" xr:uid="{4451722D-56E8-4C3A-AFAF-22F35AE6065F}"/>
    <hyperlink ref="G690" r:id="rId331" display="https://mall.industry.siemens.com/mall/es/ar/Catalog/Product/100354328" xr:uid="{3F994DCE-9BB9-4053-83DB-682ECE49FE1F}"/>
    <hyperlink ref="G691" r:id="rId332" display="https://mall.industry.siemens.com/mall/es/ar/Catalog/Product/100176258" xr:uid="{B65FE1A5-F812-4E9C-A9F8-3A542BF2E2A3}"/>
    <hyperlink ref="G692" r:id="rId333" display="https://mall.industry.siemens.com/mall/es/ar/Catalog/Product/100176271" xr:uid="{9EECD591-F3CB-484C-90BF-E0D3A8B6A0CF}"/>
    <hyperlink ref="G693" r:id="rId334" display="https://mall.industry.siemens.com/mall/es/ar/Catalog/Product/3RT2026-1NP30" xr:uid="{1484B5F7-8187-497C-BDCC-E6C7DE6E975E}"/>
    <hyperlink ref="G694" r:id="rId335" tooltip="3RH2911-1HA20" display="https://mall.industry.siemens.com/mall/es/ar/Catalog/Product/3RH2911-1HA20" xr:uid="{7E6DC929-99D4-4BBB-87BD-569D42BD0004}"/>
    <hyperlink ref="G701" r:id="rId336" display="https://mall.industry.siemens.com/mall/es/ar/Catalog/Product/5SL3104-7MB" xr:uid="{AD95E717-6E36-485E-8D02-75DADF3377FE}"/>
    <hyperlink ref="G618" r:id="rId337" display="https://mall.industry.siemens.com/mall/es/AR/Catalog/Product/?mlfb=6ES7134-6HD01-0BA1&amp;SiepCountryCode=AR" xr:uid="{32C21311-1FB1-4616-AA66-56CF9313CFE4}"/>
    <hyperlink ref="G619" r:id="rId338" display="https://mall.industry.siemens.com/mall/es/AR/Catalog/Product/?mlfb=6ES7135-6FB00-0BA1&amp;SiepCountryCode=AR" xr:uid="{4B421A9E-7488-43FC-8494-6A7997CB2474}"/>
    <hyperlink ref="G620" r:id="rId339" display="https://mall.industry.siemens.com/mall/es/AR/Catalog/Product/?mlfb=6ES7193-6BP20-0DA0&amp;SiepCountryCode=AR" xr:uid="{A66CDFE5-F825-4430-B2AE-8EDCC99DF47B}"/>
    <hyperlink ref="G621" r:id="rId340" display="https://mall.industry.siemens.com/mall/es/AR/Catalog/Product/?mlfb=6ES7193-6BP20-0BA0&amp;SiepCountryCode=AR" xr:uid="{A8FE859F-D373-442C-AE91-7AE0C13595B3}"/>
    <hyperlink ref="G664" r:id="rId341" display="https://mall.industry.siemens.com/mall/es/ar/Catalog/Product/3VA1116-4ED32-0AA0" xr:uid="{3B9E22BC-4FAE-4F24-BA00-62C28EB3981D}"/>
    <hyperlink ref="G665" r:id="rId342" display="https://mall.industry.siemens.com/mall/es/ar/Catalog/Product/3VA9157-0PK11" xr:uid="{E2A0C8BE-359C-4F76-A118-FC17A0CA44BE}"/>
    <hyperlink ref="G670" r:id="rId343" display="https://mall.industry.siemens.com/mall/es/ar/Catalog/Product/5SL3204-7MB" xr:uid="{5518499D-9CAD-4E5E-B5E4-BFC53DDB3B18}"/>
    <hyperlink ref="G654" r:id="rId344" display="https://mall.industry.siemens.com/mall/es/ar/Catalog/Product/5SL3306-7MB" xr:uid="{EF87FBB2-56EB-4D41-B511-980E615C5AE1}"/>
    <hyperlink ref="G656" r:id="rId345" display="https://mall.industry.siemens.com/mall/es/ar/Catalog/Product/5SL3104-7MB" xr:uid="{DEDF72E3-B872-4F6E-B580-EEA61C6DD731}"/>
    <hyperlink ref="G675" r:id="rId346" display="https://mall.industry.siemens.com/mall/es/ar/Catalog/Product/6EP3436-8SB00-0AY0" xr:uid="{58C47111-D134-4C06-9D81-7A87F58DE359}"/>
    <hyperlink ref="G674" r:id="rId347" display="https://mall.industry.siemens.com/mall/es/ar/Catalog/Product/5SL3306-7MB" xr:uid="{8240B606-E9B1-46A1-9149-1D9538DC44A9}"/>
    <hyperlink ref="G676" r:id="rId348" display="https://mall.industry.siemens.com/mall/es/ar/Catalog/Product/5SL3104-7MB" xr:uid="{44E5AE72-42E1-481B-BC7F-F356A90EBCEE}"/>
    <hyperlink ref="G649" r:id="rId349" display="https://mall.industry.siemens.com/mall/es/ar/Catalog/Product/5SL3104-7MB" xr:uid="{03AF1B26-189B-483B-A242-B500338394D2}"/>
    <hyperlink ref="G647" r:id="rId350" display="https://mall.industry.siemens.com/mall/es/ar/Catalog/Product/5SL3204-7MB" xr:uid="{E400CB77-177C-4468-9E91-0E2882A47706}"/>
    <hyperlink ref="G652" r:id="rId351" display="https://mall.industry.siemens.com/mall/es/ar/Catalog/Product/5SL3104-7MB" xr:uid="{B1AC6EB1-4A0C-45F7-8F2C-734598CE8A6D}"/>
    <hyperlink ref="G653" r:id="rId352" display="https://mall.industry.siemens.com/mall/es/ar/Catalog/Product/5SL3110-7MB" xr:uid="{9EE2BC9B-19BC-45DA-80A2-2EF4016906F0}"/>
    <hyperlink ref="G660" r:id="rId353" display="https://mall.industry.siemens.com/mall/es/ar/Catalog/Product/5SL3210-7MB" xr:uid="{F9A86279-C076-4E36-8CC6-5DF4C7197118}"/>
    <hyperlink ref="G666" r:id="rId354" display="https://mall.industry.siemens.com/mall/es/ar/Catalog/Product/5SL3210-7MB" xr:uid="{6589327B-24EE-49C8-BDEE-2DA7D1572FC8}"/>
    <hyperlink ref="G668" r:id="rId355" display="https://mall.industry.siemens.com/mall/es/ar/Catalog/Product/5SL3210-7MB" xr:uid="{85DB5FA1-EE44-4968-A35A-B0FD62782A6B}"/>
    <hyperlink ref="G672" r:id="rId356" display="https://mall.industry.siemens.com/mall/es/ar/Catalog/Product/5SL3104-7MB" xr:uid="{54CAFFF2-2C95-470A-A280-E33CC8321F56}"/>
    <hyperlink ref="G673" r:id="rId357" display="https://mall.industry.siemens.com/mall/es/ar/Catalog/Product/5SL3106-7MB" xr:uid="{79E188C9-E0AA-4815-A60B-9C49C8208A12}"/>
    <hyperlink ref="G677" r:id="rId358" display="https://mall.industry.siemens.com/mall/es/ar/Catalog/Product/5SL3206-7MB" xr:uid="{2A6B2CB9-B4B8-4AE3-99AF-0E91AD199F41}"/>
    <hyperlink ref="G679" r:id="rId359" display="https://mall.industry.siemens.com/mall/es/ar/Catalog/Product/5SL3204-7MB" xr:uid="{355BE5CB-97BB-4672-842B-B6BE43641F38}"/>
    <hyperlink ref="G680" r:id="rId360" display="https://mall.industry.siemens.com/mall/es/ar/Catalog/Product/5SL3104-7MB" xr:uid="{1354CE50-CD9D-4797-BCBB-294063FDFCE7}"/>
    <hyperlink ref="G596" r:id="rId361" display="https://mall.industry.siemens.com/mall/es/AR/Catalog/Product/?mlfb=6GK1901-1BB10-2AA0&amp;SiepCountryCode=AR" xr:uid="{CECB4778-B305-45A0-B3C8-2C0320CF5FF7}"/>
    <hyperlink ref="G597" r:id="rId362" display="https://mall.industry.siemens.com/mall/es/AR/Catalog/Product/?mlfb=6XV1840-2AH10&amp;SiepCountryCode=AR" xr:uid="{8B2FB9BF-2A75-4124-BA81-9E0CBA28D741}"/>
    <hyperlink ref="G607" r:id="rId363" display="https://mall.industry.siemens.com/mall/es/AR/Catalog/Product/?mlfb=6GK1901-1BB10-2AA0&amp;SiepCountryCode=AR" xr:uid="{AE81AA4B-7909-4EE3-B84D-7F8D402E6BFC}"/>
    <hyperlink ref="G608" r:id="rId364" display="https://mall.industry.siemens.com/mall/es/AR/Catalog/Product/?mlfb=6XV1840-2AH10&amp;SiepCountryCode=AR" xr:uid="{9C52C81B-27DA-4BE0-ADF6-1B6B0F120C59}"/>
    <hyperlink ref="G626" r:id="rId365" display="https://mall.industry.siemens.com/mall/es/AR/Catalog/Product/?mlfb=6GK1901-1BB10-2AA0&amp;SiepCountryCode=AR" xr:uid="{06F8B69E-0435-4EB0-BFD7-909CC98F5749}"/>
    <hyperlink ref="G627" r:id="rId366" display="https://mall.industry.siemens.com/mall/es/AR/Catalog/Product/?mlfb=6XV1840-2AH10&amp;SiepCountryCode=AR" xr:uid="{51C2F1F9-A594-4EAA-B09F-034A2BF1F3AC}"/>
    <hyperlink ref="G682" r:id="rId367" display="https://mall.industry.siemens.com/mall/es/ar/Catalog/Product/6SL3210-1KE14-3UF2" xr:uid="{90AB5692-B04E-48D9-B431-4B938FFDAAC5}"/>
    <hyperlink ref="G683" r:id="rId368" tooltip="6SL3255-0AA00-4CA1" display="https://mall.industry.siemens.com/mall/es/ar/Catalog/Product/6SL3255-0AA00-4CA1" xr:uid="{B1D3FE6D-3AC6-46C4-8F71-4C8A1775E90C}"/>
    <hyperlink ref="G684" r:id="rId369" display="https://mall.industry.siemens.com/mall/es/AR/Catalog/Product/?mlfb=6GK1901-1BB10-2AA0&amp;SiepCountryCode=AR" xr:uid="{3AFFAF9B-0F06-4590-94F8-9BB40ACB4101}"/>
    <hyperlink ref="G685" r:id="rId370" display="https://mall.industry.siemens.com/mall/es/AR/Catalog/Product/?mlfb=6XV1840-2AH10&amp;SiepCountryCode=AR" xr:uid="{C9CCB60C-CAD3-469F-8E35-1F026703C0EB}"/>
    <hyperlink ref="G681" r:id="rId371" display="https://mall.industry.siemens.com/mall/es/ar/Catalog/Product/5SL3310-7MB" xr:uid="{9D687235-010C-4B0A-B98F-43F2CC1E52C4}"/>
    <hyperlink ref="G705" r:id="rId372" display="https://mall.industry.siemens.com/mall/es/ar/Catalog/Product/3RT2026-1NP30" xr:uid="{B3CB434E-CD82-4183-9446-EC9A466195FB}"/>
    <hyperlink ref="G702" r:id="rId373" display="https://mall.industry.siemens.com/mall/es/ar/Catalog/Product/3RT2026-1NP30" xr:uid="{C3A8A92A-34E5-45D3-ADAE-FDD9FEA6103E}"/>
    <hyperlink ref="G623" r:id="rId374" display="https://mall.industry.siemens.com/mall/es/ar/Catalog/Product/100328070" xr:uid="{E4797244-7236-4AC8-8B0A-42B4DDA319F7}"/>
    <hyperlink ref="G624" r:id="rId375" display="https://mall.industry.siemens.com/mall/es/ar/Catalog/Product/100328071" xr:uid="{A327DD88-077A-4C54-A9FF-81EA493BE92C}"/>
    <hyperlink ref="G622" r:id="rId376" display="https://mall.industry.siemens.com/mall/es/AR/Catalog/Product/?mlfb=6ES7193-6BP00-0DA0&amp;SiepCountryCode=AR" xr:uid="{F6B2AC6E-A804-4B18-A9CC-B97FD7CE889C}"/>
    <hyperlink ref="G594" r:id="rId377" display="https://mall.industry.siemens.com/mall/es/ar/Catalog/Product/100328070" xr:uid="{C8DD35C3-07AE-42A4-982C-2C2C587AA74C}"/>
    <hyperlink ref="G595" r:id="rId378" display="https://mall.industry.siemens.com/mall/es/ar/Catalog/Product/100328071" xr:uid="{813652BA-01A7-402D-9668-E3C14DAE5872}"/>
    <hyperlink ref="G593" r:id="rId379" display="https://mall.industry.siemens.com/mall/es/AR/Catalog/Product/?mlfb=6ES7193-6BP00-0DA0&amp;SiepCountryCode=AR" xr:uid="{DB86671C-D927-4C0B-8F75-BA9A91771975}"/>
    <hyperlink ref="G655" r:id="rId380" display="https://mall.industry.siemens.com/mall/es/ar/Catalog/Product/6EP3437-8SB00-0AY0" xr:uid="{DAE1EAFD-D64E-4475-9B46-9F016E1E108D}"/>
    <hyperlink ref="G625" r:id="rId381" display="https://mall.industry.siemens.com/mall/es/ar/Catalog/Product/6ES7138-6AA01-0BA0" xr:uid="{1AE7D318-E3BF-490B-BDD2-BB97243754F4}"/>
    <hyperlink ref="G592" r:id="rId382" display="https://mall.industry.siemens.com/mall/es/ar/Catalog/Product/6ES7193-6BP00-0BA0" xr:uid="{BBFFA87F-85EA-4BB0-92AE-38EECE27194F}"/>
    <hyperlink ref="G601" r:id="rId383" display="https://mall.industry.siemens.com/mall/es/AR/Catalog/Product/?mlfb=6ES7155-6AU01-0CN0&amp;SiepCountryCode=AR" xr:uid="{DCD59FD9-6FCA-41B8-A5FA-9A8C87EBCA13}"/>
    <hyperlink ref="G602" r:id="rId384" display="https://mall.industry.siemens.com/mall/es/AR/Catalog/Product/?mlfb=6ES7193-6AR00-0AA0&amp;SiepCountryCode=AR" xr:uid="{6BF29AF8-C74B-4B28-89C6-ACAF83B36621}"/>
    <hyperlink ref="G603" r:id="rId385" display="https://mall.industry.siemens.com/mall/es/AR/Catalog/Product/?mlfb=6ES7131-6BF01-0AA0&amp;SiepCountryCode=AR" xr:uid="{3ED2F0A0-D09B-42CB-9461-29A348D6ECD0}"/>
    <hyperlink ref="G604" r:id="rId386" display="https://mall.industry.siemens.com/mall/es/AR/Catalog/Product/?mlfb=6ES7132-6BF01-0AA0&amp;SiepCountryCode=AR" xr:uid="{ECA75F66-5A0A-4716-A560-5931A8422302}"/>
    <hyperlink ref="G605" r:id="rId387" display="https://mall.industry.siemens.com/mall/es/AR/Catalog/Product/?mlfb=6ES7193-6BP00-0DA0&amp;SiepCountryCode=AR" xr:uid="{3E3A9916-FB52-4CC1-A855-DE8DD7A98533}"/>
    <hyperlink ref="G606" r:id="rId388" display="https://mall.industry.siemens.com/mall/es/ar/Catalog/Product/6ES7193-6BP00-0BA0" xr:uid="{A9327391-28FB-4C4A-96F4-BBE9C147AE7F}"/>
    <hyperlink ref="G612" r:id="rId389" display="https://mall.industry.siemens.com/mall/es/AR/Catalog/Product/?mlfb=6ES7155-6AU01-0CN0&amp;SiepCountryCode=AR" xr:uid="{34D1F6FD-8212-4BF4-920D-2053AF3725CC}"/>
    <hyperlink ref="G613" r:id="rId390" display="https://mall.industry.siemens.com/mall/es/AR/Catalog/Product/?mlfb=6ES7193-6AR00-0AA0&amp;SiepCountryCode=AR" xr:uid="{BFCA6E64-019E-42A3-B329-4873A81A44EA}"/>
    <hyperlink ref="G614" r:id="rId391" display="https://mall.industry.siemens.com/mall/es/AR/Catalog/Product/?mlfb=6ES7131-6BF01-0AA0&amp;SiepCountryCode=AR" xr:uid="{6206C42B-EB1E-4B1A-87C3-A671CA785A8C}"/>
    <hyperlink ref="G615" r:id="rId392" display="https://mall.industry.siemens.com/mall/es/AR/Catalog/Product/?mlfb=6ES7132-6BF01-0AA0&amp;SiepCountryCode=AR" xr:uid="{81E3F68F-D668-4BB7-AAF8-22CAF430D4B5}"/>
    <hyperlink ref="G616" r:id="rId393" display="https://mall.industry.siemens.com/mall/es/AR/Catalog/Product/?mlfb=6ES7193-6BP00-0DA0&amp;SiepCountryCode=AR" xr:uid="{7418BEC9-B45C-45D3-B6FA-898C9F0EFA75}"/>
    <hyperlink ref="G617" r:id="rId394" display="https://mall.industry.siemens.com/mall/es/ar/Catalog/Product/6ES7193-6BP00-0BA0" xr:uid="{D40F94A5-79E6-4115-84EC-9214BA8C452E}"/>
    <hyperlink ref="G635" r:id="rId395" display="https://mall.industry.siemens.com/mall/es/ar/Catalog/Product/6GK5008-0BA10-1AB2" xr:uid="{9B17A4B5-1B97-49DB-84C1-4B5356B9D3B7}"/>
    <hyperlink ref="G631" r:id="rId396" display="https://mall.industry.siemens.com/mall/es/AR/Catalog/Product/?mlfb=6ES7590-1AB60-0AA0&amp;SiepCountryCode=AR" xr:uid="{FB0F0810-6343-4DC3-AABC-A8F3E587D903}"/>
    <hyperlink ref="G633" r:id="rId397" display="https://mall.industry.siemens.com/mall/es/ar/Catalog/Product/6ES7954-8LC03-0AA0" xr:uid="{BB8BE3B9-53FA-42D5-B04A-5DAAD5087ABA}"/>
    <hyperlink ref="G636" r:id="rId398" display="https://mall.industry.siemens.com/mall/es/AR/Catalog/Product/?mlfb=6GK1901-1BB10-2AA0&amp;SiepCountryCode=AR" xr:uid="{C230FCDE-4FDE-4CAE-BEE4-169D7D845268}"/>
    <hyperlink ref="G637" r:id="rId399" display="https://mall.industry.siemens.com/mall/es/AR/Catalog/Product/?mlfb=6XV1840-2AH10&amp;SiepCountryCode=AR" xr:uid="{722278D7-D09D-4C23-B9A4-9F651B26A5C8}"/>
    <hyperlink ref="G634" r:id="rId400" display="https://mall.industry.siemens.com/mall/es/ar/Catalog/Product/6XV1870-3QE50" xr:uid="{8C138B82-0E18-41A4-B5CE-96B20F607DDE}"/>
    <hyperlink ref="G638" r:id="rId401" display="https://mall.industry.siemens.com/mall/es/ar/Catalog/Product/100151526" xr:uid="{781D35DC-074C-4C09-BA84-C40590F58776}"/>
    <hyperlink ref="G632" r:id="rId402" display="https://mall.industry.siemens.com/mall/es/AR/Catalog/Product/?mlfb=6ES7516-3FP03-0AB0&amp;SiepCountryCode=AR" xr:uid="{B437C10C-1716-4C1A-927C-28D755FAD9B7}"/>
    <hyperlink ref="G639" r:id="rId403" display="https://mall.industry.siemens.com/mall/es/ar/Catalog/Product/100017093" xr:uid="{A98EB9AB-A606-4680-908F-55CDD11997B1}"/>
    <hyperlink ref="G641" r:id="rId404" display="https://mall.industry.siemens.com/mall/es/ar/Catalog/Product/100017263" xr:uid="{F59DF2EE-2AAC-40BF-9595-F704866A1FC6}"/>
    <hyperlink ref="G642" r:id="rId405" tooltip="6ES7392-1AM00-0AA0" display="https://mall.industry.siemens.com/mall/es/ar/Catalog/Product/6ES7392-1AM00-0AA0" xr:uid="{87A5EF02-0CE4-47FD-95DE-E00B43A2AF49}"/>
    <hyperlink ref="G640" r:id="rId406" display="https://mall.industry.siemens.com/mall/es/ar/Catalog/Product/100017099" xr:uid="{E1E4E3F6-75AC-4740-BC8F-6E91AA78D6CC}"/>
  </hyperlinks>
  <pageMargins left="0.7" right="0.7" top="0.75" bottom="0.75" header="0.3" footer="0.3"/>
  <pageSetup paperSize="9" scale="42" orientation="portrait" r:id="rId40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2F95-7270-49B2-9FCF-0026051AC277}">
  <dimension ref="B2:T40"/>
  <sheetViews>
    <sheetView topLeftCell="A10" zoomScale="160" zoomScaleNormal="160" workbookViewId="0">
      <selection activeCell="E21" sqref="E21"/>
    </sheetView>
  </sheetViews>
  <sheetFormatPr baseColWidth="10" defaultRowHeight="12.75"/>
  <cols>
    <col min="2" max="2" width="18.5703125" customWidth="1"/>
    <col min="3" max="3" width="5.7109375" style="143" customWidth="1"/>
    <col min="4" max="4" width="9.5703125" style="143" customWidth="1"/>
    <col min="5" max="6" width="7" style="143" customWidth="1"/>
    <col min="7" max="8" width="5.7109375" style="143" customWidth="1"/>
    <col min="9" max="9" width="8.28515625" customWidth="1"/>
    <col min="10" max="13" width="5.7109375" hidden="1" customWidth="1"/>
    <col min="14" max="14" width="9.85546875" customWidth="1"/>
    <col min="15" max="15" width="5.7109375" customWidth="1"/>
    <col min="16" max="18" width="9" customWidth="1"/>
    <col min="19" max="20" width="5.7109375" customWidth="1"/>
    <col min="24" max="24" width="13.7109375" bestFit="1" customWidth="1"/>
    <col min="30" max="30" width="13.7109375" bestFit="1" customWidth="1"/>
  </cols>
  <sheetData>
    <row r="2" spans="2:20">
      <c r="B2" t="s">
        <v>78</v>
      </c>
      <c r="C2" s="143" t="s">
        <v>81</v>
      </c>
      <c r="D2" s="30" t="s">
        <v>92</v>
      </c>
      <c r="E2" s="30" t="s">
        <v>93</v>
      </c>
      <c r="F2" s="30"/>
      <c r="G2" s="143" t="s">
        <v>79</v>
      </c>
      <c r="H2" s="143" t="s">
        <v>80</v>
      </c>
      <c r="J2" s="143" t="s">
        <v>81</v>
      </c>
      <c r="K2" s="143" t="s">
        <v>82</v>
      </c>
      <c r="L2" s="30" t="s">
        <v>90</v>
      </c>
      <c r="M2" s="30" t="s">
        <v>91</v>
      </c>
      <c r="O2" s="143" t="s">
        <v>81</v>
      </c>
      <c r="P2" s="30" t="s">
        <v>92</v>
      </c>
      <c r="Q2" s="30" t="s">
        <v>93</v>
      </c>
      <c r="R2" s="30" t="s">
        <v>94</v>
      </c>
      <c r="S2" s="30" t="s">
        <v>88</v>
      </c>
      <c r="T2" s="30" t="s">
        <v>89</v>
      </c>
    </row>
    <row r="3" spans="2:20" ht="14.25">
      <c r="C3" s="143">
        <v>0</v>
      </c>
      <c r="D3" s="143">
        <v>0</v>
      </c>
      <c r="E3" s="143">
        <v>0</v>
      </c>
      <c r="G3" s="143">
        <v>9</v>
      </c>
      <c r="H3" s="143">
        <v>6</v>
      </c>
      <c r="J3" s="143">
        <v>0</v>
      </c>
      <c r="K3" s="143">
        <v>0</v>
      </c>
      <c r="L3" s="143">
        <v>3</v>
      </c>
      <c r="M3" s="143">
        <v>2</v>
      </c>
      <c r="O3" s="143">
        <v>0</v>
      </c>
      <c r="P3" s="143">
        <v>0</v>
      </c>
      <c r="Q3" s="143"/>
      <c r="R3" s="143"/>
      <c r="S3" s="176">
        <v>5</v>
      </c>
      <c r="T3" s="176">
        <v>3</v>
      </c>
    </row>
    <row r="4" spans="2:20">
      <c r="C4" s="144">
        <f>1*C3</f>
        <v>0</v>
      </c>
      <c r="D4" s="144">
        <f>4*D3</f>
        <v>0</v>
      </c>
      <c r="E4" s="144">
        <f>2*E3</f>
        <v>0</v>
      </c>
      <c r="F4" s="144"/>
      <c r="G4" s="144">
        <f>4*G3</f>
        <v>36</v>
      </c>
      <c r="H4" s="144">
        <f>4*H3</f>
        <v>24</v>
      </c>
      <c r="J4" s="173">
        <f>1*J3</f>
        <v>0</v>
      </c>
      <c r="K4" s="173">
        <f>2*K3</f>
        <v>0</v>
      </c>
      <c r="L4" s="173">
        <f>16*L3</f>
        <v>48</v>
      </c>
      <c r="M4" s="173">
        <f>16*M3</f>
        <v>32</v>
      </c>
      <c r="N4" s="174"/>
      <c r="O4" s="175">
        <f>1*O3</f>
        <v>0</v>
      </c>
      <c r="P4" s="175">
        <f>4*P3</f>
        <v>0</v>
      </c>
      <c r="Q4" s="175">
        <f>2*Q3</f>
        <v>0</v>
      </c>
      <c r="R4" s="175">
        <f>2*R3</f>
        <v>0</v>
      </c>
      <c r="S4" s="175">
        <f>8*S3</f>
        <v>40</v>
      </c>
      <c r="T4" s="175">
        <f>8*T3</f>
        <v>24</v>
      </c>
    </row>
    <row r="5" spans="2:20">
      <c r="J5" s="143"/>
      <c r="K5" s="143"/>
      <c r="L5" s="143"/>
      <c r="M5" s="143"/>
      <c r="O5" s="143"/>
      <c r="P5" s="143"/>
      <c r="Q5" s="143"/>
      <c r="R5" s="143"/>
      <c r="S5" s="143"/>
      <c r="T5" s="143"/>
    </row>
    <row r="6" spans="2:20">
      <c r="B6" t="s">
        <v>77</v>
      </c>
      <c r="C6" s="143" t="s">
        <v>81</v>
      </c>
      <c r="D6" s="30" t="s">
        <v>92</v>
      </c>
      <c r="E6" s="30" t="s">
        <v>93</v>
      </c>
      <c r="F6" s="30"/>
      <c r="G6" s="143" t="s">
        <v>79</v>
      </c>
      <c r="H6" s="143" t="s">
        <v>80</v>
      </c>
      <c r="J6" s="143" t="s">
        <v>81</v>
      </c>
      <c r="K6" s="143" t="s">
        <v>82</v>
      </c>
      <c r="L6" s="30" t="s">
        <v>90</v>
      </c>
      <c r="M6" s="30" t="s">
        <v>91</v>
      </c>
      <c r="O6" s="143" t="s">
        <v>81</v>
      </c>
      <c r="P6" s="30" t="s">
        <v>92</v>
      </c>
      <c r="Q6" s="30" t="s">
        <v>93</v>
      </c>
      <c r="R6" s="30" t="s">
        <v>94</v>
      </c>
      <c r="S6" s="30" t="s">
        <v>88</v>
      </c>
      <c r="T6" s="30" t="s">
        <v>89</v>
      </c>
    </row>
    <row r="7" spans="2:20" ht="14.25">
      <c r="C7" s="143">
        <v>0</v>
      </c>
      <c r="D7" s="143">
        <v>0</v>
      </c>
      <c r="E7" s="143">
        <v>0</v>
      </c>
      <c r="G7" s="143">
        <v>3</v>
      </c>
      <c r="H7" s="143">
        <v>2</v>
      </c>
      <c r="J7" s="143">
        <v>0</v>
      </c>
      <c r="K7" s="143">
        <v>0</v>
      </c>
      <c r="L7" s="143">
        <v>1</v>
      </c>
      <c r="M7" s="143">
        <v>1</v>
      </c>
      <c r="O7" s="143">
        <v>0</v>
      </c>
      <c r="P7" s="143">
        <v>0</v>
      </c>
      <c r="Q7" s="143"/>
      <c r="R7" s="143"/>
      <c r="S7" s="176">
        <v>2</v>
      </c>
      <c r="T7" s="176">
        <v>1</v>
      </c>
    </row>
    <row r="8" spans="2:20">
      <c r="C8" s="144">
        <f>1*C7</f>
        <v>0</v>
      </c>
      <c r="D8" s="144">
        <f>4*D7</f>
        <v>0</v>
      </c>
      <c r="E8" s="144">
        <f>2*E7</f>
        <v>0</v>
      </c>
      <c r="F8" s="144"/>
      <c r="G8" s="144">
        <f>4*G7</f>
        <v>12</v>
      </c>
      <c r="H8" s="144">
        <f>4*H7</f>
        <v>8</v>
      </c>
      <c r="J8" s="173">
        <f>1*J7</f>
        <v>0</v>
      </c>
      <c r="K8" s="173">
        <f>2*K7</f>
        <v>0</v>
      </c>
      <c r="L8" s="173">
        <f>16*L7</f>
        <v>16</v>
      </c>
      <c r="M8" s="173">
        <f>16*M7</f>
        <v>16</v>
      </c>
      <c r="N8" s="174"/>
      <c r="O8" s="175">
        <f>1*O7</f>
        <v>0</v>
      </c>
      <c r="P8" s="175">
        <f>4*P7</f>
        <v>0</v>
      </c>
      <c r="Q8" s="175">
        <f>2*Q7</f>
        <v>0</v>
      </c>
      <c r="R8" s="175">
        <f>2*R7</f>
        <v>0</v>
      </c>
      <c r="S8" s="175">
        <f>8*S7</f>
        <v>16</v>
      </c>
      <c r="T8" s="175">
        <f>8*T7</f>
        <v>8</v>
      </c>
    </row>
    <row r="9" spans="2:20">
      <c r="J9" s="143"/>
      <c r="K9" s="143"/>
      <c r="L9" s="143"/>
      <c r="M9" s="143"/>
      <c r="O9" s="143"/>
      <c r="P9" s="143"/>
      <c r="Q9" s="143"/>
      <c r="R9" s="143"/>
      <c r="S9" s="143"/>
      <c r="T9" s="143"/>
    </row>
    <row r="10" spans="2:20">
      <c r="B10" t="s">
        <v>83</v>
      </c>
      <c r="C10" s="143" t="s">
        <v>81</v>
      </c>
      <c r="D10" s="30" t="s">
        <v>92</v>
      </c>
      <c r="E10" s="30" t="s">
        <v>93</v>
      </c>
      <c r="F10" s="30"/>
      <c r="G10" s="143" t="s">
        <v>79</v>
      </c>
      <c r="H10" s="143" t="s">
        <v>80</v>
      </c>
      <c r="J10" s="143" t="s">
        <v>81</v>
      </c>
      <c r="K10" s="143" t="s">
        <v>82</v>
      </c>
      <c r="L10" s="30" t="s">
        <v>90</v>
      </c>
      <c r="M10" s="30" t="s">
        <v>91</v>
      </c>
      <c r="O10" s="143" t="s">
        <v>81</v>
      </c>
      <c r="P10" s="30" t="s">
        <v>92</v>
      </c>
      <c r="Q10" s="30" t="s">
        <v>93</v>
      </c>
      <c r="R10" s="30" t="s">
        <v>94</v>
      </c>
      <c r="S10" s="30" t="s">
        <v>88</v>
      </c>
      <c r="T10" s="30" t="s">
        <v>89</v>
      </c>
    </row>
    <row r="11" spans="2:20" ht="14.25">
      <c r="C11" s="143">
        <v>1</v>
      </c>
      <c r="D11" s="143">
        <v>1</v>
      </c>
      <c r="E11" s="143">
        <v>0</v>
      </c>
      <c r="G11" s="143">
        <v>6</v>
      </c>
      <c r="H11" s="143">
        <v>2</v>
      </c>
      <c r="J11" s="143">
        <v>1</v>
      </c>
      <c r="K11" s="143">
        <v>1</v>
      </c>
      <c r="L11" s="143">
        <v>2</v>
      </c>
      <c r="M11" s="143">
        <v>1</v>
      </c>
      <c r="O11" s="176">
        <v>1</v>
      </c>
      <c r="P11" s="176">
        <v>1</v>
      </c>
      <c r="Q11" s="176">
        <v>0</v>
      </c>
      <c r="S11" s="176">
        <v>3</v>
      </c>
      <c r="T11" s="176">
        <v>1</v>
      </c>
    </row>
    <row r="12" spans="2:20">
      <c r="C12" s="144">
        <f>1*C11</f>
        <v>1</v>
      </c>
      <c r="D12" s="144">
        <f>4*D11</f>
        <v>4</v>
      </c>
      <c r="E12" s="144">
        <f>2*E11</f>
        <v>0</v>
      </c>
      <c r="F12" s="144"/>
      <c r="G12" s="144">
        <f>4*G11</f>
        <v>24</v>
      </c>
      <c r="H12" s="144">
        <f>4*H11</f>
        <v>8</v>
      </c>
      <c r="J12" s="173">
        <f>1*J11</f>
        <v>1</v>
      </c>
      <c r="K12" s="173">
        <f>2*K11</f>
        <v>2</v>
      </c>
      <c r="L12" s="173">
        <f>16*L11</f>
        <v>32</v>
      </c>
      <c r="M12" s="173">
        <f>16*M11</f>
        <v>16</v>
      </c>
      <c r="N12" s="174"/>
      <c r="O12" s="175">
        <f>1*O11</f>
        <v>1</v>
      </c>
      <c r="P12" s="175">
        <f>4*P11</f>
        <v>4</v>
      </c>
      <c r="Q12" s="175">
        <f>2*Q11</f>
        <v>0</v>
      </c>
      <c r="R12" s="175">
        <f>2*R11</f>
        <v>0</v>
      </c>
      <c r="S12" s="175">
        <f>8*S11</f>
        <v>24</v>
      </c>
      <c r="T12" s="175">
        <f>8*T11</f>
        <v>8</v>
      </c>
    </row>
    <row r="13" spans="2:20">
      <c r="J13" s="143"/>
      <c r="K13" s="143"/>
      <c r="L13" s="143"/>
      <c r="M13" s="143"/>
      <c r="O13" s="143"/>
      <c r="P13" s="143"/>
      <c r="Q13" s="143"/>
      <c r="R13" s="143"/>
      <c r="S13" s="143"/>
      <c r="T13" s="143"/>
    </row>
    <row r="14" spans="2:20">
      <c r="B14" t="s">
        <v>84</v>
      </c>
      <c r="C14" s="143" t="s">
        <v>81</v>
      </c>
      <c r="D14" s="30" t="s">
        <v>92</v>
      </c>
      <c r="E14" s="30" t="s">
        <v>93</v>
      </c>
      <c r="F14" s="30"/>
      <c r="G14" s="143" t="s">
        <v>79</v>
      </c>
      <c r="H14" s="143" t="s">
        <v>80</v>
      </c>
      <c r="J14" s="143" t="s">
        <v>81</v>
      </c>
      <c r="K14" s="143" t="s">
        <v>82</v>
      </c>
      <c r="L14" s="30" t="s">
        <v>90</v>
      </c>
      <c r="M14" s="30" t="s">
        <v>91</v>
      </c>
      <c r="O14" s="143" t="s">
        <v>81</v>
      </c>
      <c r="P14" s="30" t="s">
        <v>92</v>
      </c>
      <c r="Q14" s="30" t="s">
        <v>93</v>
      </c>
      <c r="R14" s="30" t="s">
        <v>94</v>
      </c>
      <c r="S14" s="30" t="s">
        <v>88</v>
      </c>
      <c r="T14" s="30" t="s">
        <v>89</v>
      </c>
    </row>
    <row r="15" spans="2:20" ht="14.25">
      <c r="C15" s="143">
        <v>0</v>
      </c>
      <c r="D15" s="143">
        <v>1</v>
      </c>
      <c r="E15" s="143">
        <v>2</v>
      </c>
      <c r="G15" s="143">
        <v>7</v>
      </c>
      <c r="H15" s="143">
        <v>2</v>
      </c>
      <c r="J15" s="143">
        <v>0</v>
      </c>
      <c r="K15" s="143">
        <v>3</v>
      </c>
      <c r="L15" s="143">
        <v>2</v>
      </c>
      <c r="M15" s="143">
        <v>1</v>
      </c>
      <c r="O15" s="143">
        <v>0</v>
      </c>
      <c r="P15" s="176">
        <v>1</v>
      </c>
      <c r="Q15" s="176">
        <v>2</v>
      </c>
      <c r="S15" s="176">
        <v>4</v>
      </c>
      <c r="T15" s="176">
        <v>1</v>
      </c>
    </row>
    <row r="16" spans="2:20">
      <c r="C16" s="144">
        <f>1*C15</f>
        <v>0</v>
      </c>
      <c r="D16" s="144">
        <f>4*D15</f>
        <v>4</v>
      </c>
      <c r="E16" s="144">
        <f>2*E15</f>
        <v>4</v>
      </c>
      <c r="F16" s="144"/>
      <c r="G16" s="144">
        <f>4*G15</f>
        <v>28</v>
      </c>
      <c r="H16" s="144">
        <f>4*H15</f>
        <v>8</v>
      </c>
      <c r="J16" s="173">
        <f>1*J15</f>
        <v>0</v>
      </c>
      <c r="K16" s="173">
        <f>2*K15</f>
        <v>6</v>
      </c>
      <c r="L16" s="173">
        <f>16*L15</f>
        <v>32</v>
      </c>
      <c r="M16" s="173">
        <f>16*M15</f>
        <v>16</v>
      </c>
      <c r="N16" s="174"/>
      <c r="O16" s="175">
        <f>1*O15</f>
        <v>0</v>
      </c>
      <c r="P16" s="175">
        <f>4*P15</f>
        <v>4</v>
      </c>
      <c r="Q16" s="175">
        <f>2*Q15</f>
        <v>4</v>
      </c>
      <c r="R16" s="175">
        <f>2*R15</f>
        <v>0</v>
      </c>
      <c r="S16" s="175">
        <f>8*S15</f>
        <v>32</v>
      </c>
      <c r="T16" s="175">
        <f>8*T15</f>
        <v>8</v>
      </c>
    </row>
    <row r="17" spans="2:20">
      <c r="J17" s="143"/>
      <c r="K17" s="143"/>
      <c r="L17" s="143"/>
      <c r="M17" s="143"/>
      <c r="O17" s="143"/>
      <c r="P17" s="143"/>
      <c r="Q17" s="143"/>
      <c r="R17" s="143"/>
      <c r="S17" s="143"/>
      <c r="T17" s="143"/>
    </row>
    <row r="18" spans="2:20">
      <c r="B18" t="s">
        <v>85</v>
      </c>
      <c r="C18" s="143" t="s">
        <v>81</v>
      </c>
      <c r="D18" s="143" t="s">
        <v>82</v>
      </c>
      <c r="F18" s="30" t="s">
        <v>95</v>
      </c>
      <c r="G18" s="143" t="s">
        <v>79</v>
      </c>
      <c r="H18" s="143" t="s">
        <v>80</v>
      </c>
      <c r="J18" s="143" t="s">
        <v>81</v>
      </c>
      <c r="K18" s="143" t="s">
        <v>82</v>
      </c>
      <c r="L18" s="30" t="s">
        <v>90</v>
      </c>
      <c r="M18" s="30" t="s">
        <v>91</v>
      </c>
      <c r="O18" s="143" t="s">
        <v>81</v>
      </c>
      <c r="P18" s="30" t="s">
        <v>92</v>
      </c>
      <c r="Q18" s="30" t="s">
        <v>93</v>
      </c>
      <c r="R18" s="30" t="s">
        <v>94</v>
      </c>
      <c r="S18" s="30" t="s">
        <v>88</v>
      </c>
      <c r="T18" s="30" t="s">
        <v>89</v>
      </c>
    </row>
    <row r="19" spans="2:20" ht="14.25">
      <c r="C19" s="143">
        <v>0</v>
      </c>
      <c r="D19" s="143">
        <v>2</v>
      </c>
      <c r="F19" s="143">
        <v>1</v>
      </c>
      <c r="G19" s="143">
        <v>5</v>
      </c>
      <c r="H19" s="143">
        <v>1</v>
      </c>
      <c r="J19" s="143">
        <v>0</v>
      </c>
      <c r="K19" s="143">
        <v>2</v>
      </c>
      <c r="L19" s="143">
        <v>2</v>
      </c>
      <c r="M19" s="143">
        <v>1</v>
      </c>
      <c r="O19" s="143">
        <v>0</v>
      </c>
      <c r="P19" s="176">
        <v>1</v>
      </c>
      <c r="Q19" s="176">
        <v>1</v>
      </c>
      <c r="R19" s="176">
        <v>1</v>
      </c>
      <c r="S19" s="176">
        <v>3</v>
      </c>
      <c r="T19" s="176">
        <v>1</v>
      </c>
    </row>
    <row r="20" spans="2:20">
      <c r="C20" s="144">
        <f>1*C19</f>
        <v>0</v>
      </c>
      <c r="D20" s="144">
        <f>2*D19</f>
        <v>4</v>
      </c>
      <c r="E20" s="144"/>
      <c r="F20" s="144">
        <f>2*F19</f>
        <v>2</v>
      </c>
      <c r="G20" s="144">
        <f>4*G19</f>
        <v>20</v>
      </c>
      <c r="H20" s="144">
        <f>4*H19</f>
        <v>4</v>
      </c>
      <c r="J20" s="173">
        <f>1*J19</f>
        <v>0</v>
      </c>
      <c r="K20" s="173">
        <f>2*K19</f>
        <v>4</v>
      </c>
      <c r="L20" s="173">
        <f>16*L19</f>
        <v>32</v>
      </c>
      <c r="M20" s="173">
        <f>16*M19</f>
        <v>16</v>
      </c>
      <c r="N20" s="174"/>
      <c r="O20" s="175">
        <f>1*O19</f>
        <v>0</v>
      </c>
      <c r="P20" s="175">
        <f>4*P19</f>
        <v>4</v>
      </c>
      <c r="Q20" s="175">
        <f>2*Q19</f>
        <v>2</v>
      </c>
      <c r="R20" s="175">
        <f>2*R19</f>
        <v>2</v>
      </c>
      <c r="S20" s="175">
        <f>8*S19</f>
        <v>24</v>
      </c>
      <c r="T20" s="175">
        <f>8*T19</f>
        <v>8</v>
      </c>
    </row>
    <row r="21" spans="2:20">
      <c r="J21" s="143"/>
      <c r="K21" s="143"/>
      <c r="L21" s="143"/>
      <c r="M21" s="143"/>
      <c r="O21" s="143"/>
      <c r="P21" s="143"/>
      <c r="Q21" s="143"/>
      <c r="R21" s="143"/>
      <c r="S21" s="143"/>
      <c r="T21" s="143"/>
    </row>
    <row r="22" spans="2:20">
      <c r="B22" t="s">
        <v>86</v>
      </c>
      <c r="C22" s="143" t="s">
        <v>81</v>
      </c>
      <c r="D22" s="143" t="s">
        <v>82</v>
      </c>
      <c r="G22" s="143" t="s">
        <v>79</v>
      </c>
      <c r="H22" s="143" t="s">
        <v>80</v>
      </c>
      <c r="J22" s="143" t="s">
        <v>81</v>
      </c>
      <c r="K22" s="143" t="s">
        <v>82</v>
      </c>
      <c r="L22" s="30" t="s">
        <v>90</v>
      </c>
      <c r="M22" s="30" t="s">
        <v>91</v>
      </c>
      <c r="O22" s="143" t="s">
        <v>81</v>
      </c>
      <c r="P22" s="30" t="s">
        <v>92</v>
      </c>
      <c r="Q22" s="30" t="s">
        <v>93</v>
      </c>
      <c r="R22" s="30" t="s">
        <v>94</v>
      </c>
      <c r="S22" s="30" t="s">
        <v>88</v>
      </c>
      <c r="T22" s="30" t="s">
        <v>89</v>
      </c>
    </row>
    <row r="23" spans="2:20" ht="14.25">
      <c r="C23" s="143">
        <v>0</v>
      </c>
      <c r="D23" s="143">
        <v>1</v>
      </c>
      <c r="G23" s="143">
        <v>12</v>
      </c>
      <c r="H23" s="143">
        <v>5</v>
      </c>
      <c r="J23" s="143">
        <v>0</v>
      </c>
      <c r="K23" s="143">
        <v>1</v>
      </c>
      <c r="L23" s="143">
        <v>3</v>
      </c>
      <c r="M23" s="143">
        <v>2</v>
      </c>
      <c r="O23" s="143">
        <v>0</v>
      </c>
      <c r="P23" s="176">
        <v>1</v>
      </c>
      <c r="S23" s="176">
        <v>6</v>
      </c>
      <c r="T23" s="176">
        <v>3</v>
      </c>
    </row>
    <row r="24" spans="2:20">
      <c r="C24" s="144">
        <f>1*C23</f>
        <v>0</v>
      </c>
      <c r="D24" s="144">
        <f>2*D23</f>
        <v>2</v>
      </c>
      <c r="E24" s="144"/>
      <c r="F24" s="144"/>
      <c r="G24" s="144">
        <f>4*G23</f>
        <v>48</v>
      </c>
      <c r="H24" s="144">
        <f>4*H23</f>
        <v>20</v>
      </c>
      <c r="J24" s="173">
        <f>1*J23</f>
        <v>0</v>
      </c>
      <c r="K24" s="173">
        <f>2*K23</f>
        <v>2</v>
      </c>
      <c r="L24" s="173">
        <f>16*L23</f>
        <v>48</v>
      </c>
      <c r="M24" s="173">
        <f>16*M23</f>
        <v>32</v>
      </c>
      <c r="N24" s="174"/>
      <c r="O24" s="175">
        <f>1*O23</f>
        <v>0</v>
      </c>
      <c r="P24" s="175">
        <f>4*P23</f>
        <v>4</v>
      </c>
      <c r="Q24" s="175">
        <f>2*Q23</f>
        <v>0</v>
      </c>
      <c r="R24" s="175">
        <f>2*R23</f>
        <v>0</v>
      </c>
      <c r="S24" s="175">
        <f>8*S23</f>
        <v>48</v>
      </c>
      <c r="T24" s="175">
        <f>8*T23</f>
        <v>24</v>
      </c>
    </row>
    <row r="25" spans="2:20">
      <c r="J25" s="143"/>
      <c r="K25" s="143"/>
      <c r="L25" s="143"/>
      <c r="M25" s="143"/>
      <c r="O25" s="143"/>
      <c r="P25" s="143"/>
      <c r="Q25" s="143"/>
      <c r="R25" s="143"/>
      <c r="S25" s="143"/>
      <c r="T25" s="143"/>
    </row>
    <row r="26" spans="2:20">
      <c r="B26" t="s">
        <v>87</v>
      </c>
      <c r="C26" s="143" t="s">
        <v>81</v>
      </c>
      <c r="D26" s="143" t="s">
        <v>82</v>
      </c>
      <c r="G26" s="143" t="s">
        <v>79</v>
      </c>
      <c r="H26" s="143" t="s">
        <v>80</v>
      </c>
      <c r="J26" s="143" t="s">
        <v>81</v>
      </c>
      <c r="K26" s="143" t="s">
        <v>82</v>
      </c>
      <c r="L26" s="30" t="s">
        <v>90</v>
      </c>
      <c r="M26" s="30" t="s">
        <v>91</v>
      </c>
      <c r="O26" s="143" t="s">
        <v>81</v>
      </c>
      <c r="P26" s="30" t="s">
        <v>92</v>
      </c>
      <c r="Q26" s="30" t="s">
        <v>93</v>
      </c>
      <c r="R26" s="30" t="s">
        <v>94</v>
      </c>
      <c r="S26" s="30" t="s">
        <v>88</v>
      </c>
      <c r="T26" s="30" t="s">
        <v>89</v>
      </c>
    </row>
    <row r="27" spans="2:20" ht="14.25">
      <c r="C27" s="143">
        <v>0</v>
      </c>
      <c r="D27" s="143">
        <v>0</v>
      </c>
      <c r="G27" s="143">
        <v>2</v>
      </c>
      <c r="H27" s="143">
        <v>3</v>
      </c>
      <c r="J27" s="143">
        <v>0</v>
      </c>
      <c r="K27" s="143">
        <v>0</v>
      </c>
      <c r="L27" s="143">
        <v>1</v>
      </c>
      <c r="M27" s="143">
        <v>1</v>
      </c>
      <c r="O27" s="143">
        <v>0</v>
      </c>
      <c r="P27" s="143">
        <v>0</v>
      </c>
      <c r="Q27" s="143"/>
      <c r="R27" s="143"/>
      <c r="S27" s="176">
        <v>1</v>
      </c>
      <c r="T27" s="176">
        <v>2</v>
      </c>
    </row>
    <row r="28" spans="2:20">
      <c r="C28" s="144">
        <f>1*C27</f>
        <v>0</v>
      </c>
      <c r="D28" s="144">
        <f>2*D27</f>
        <v>0</v>
      </c>
      <c r="E28" s="144"/>
      <c r="F28" s="144"/>
      <c r="G28" s="144">
        <f>4*G27</f>
        <v>8</v>
      </c>
      <c r="H28" s="144">
        <f>4*H27</f>
        <v>12</v>
      </c>
      <c r="J28" s="173">
        <f>1*J27</f>
        <v>0</v>
      </c>
      <c r="K28" s="173">
        <f>2*K27</f>
        <v>0</v>
      </c>
      <c r="L28" s="173">
        <f>16*L27</f>
        <v>16</v>
      </c>
      <c r="M28" s="173">
        <f>16*M27</f>
        <v>16</v>
      </c>
      <c r="N28" s="174"/>
      <c r="O28" s="175">
        <f>1*O27</f>
        <v>0</v>
      </c>
      <c r="P28" s="175">
        <f>4*P27</f>
        <v>0</v>
      </c>
      <c r="Q28" s="175">
        <f>2*Q27</f>
        <v>0</v>
      </c>
      <c r="R28" s="175">
        <f>2*R27</f>
        <v>0</v>
      </c>
      <c r="S28" s="175">
        <f>8*S27</f>
        <v>8</v>
      </c>
      <c r="T28" s="175">
        <f>8*T27</f>
        <v>16</v>
      </c>
    </row>
    <row r="30" spans="2:20">
      <c r="C30" s="143" t="s">
        <v>97</v>
      </c>
      <c r="D30" s="143" t="s">
        <v>98</v>
      </c>
    </row>
    <row r="31" spans="2:20">
      <c r="B31" t="s">
        <v>96</v>
      </c>
      <c r="C31" s="143">
        <v>4</v>
      </c>
    </row>
    <row r="32" spans="2:20">
      <c r="C32" s="143">
        <v>4</v>
      </c>
    </row>
    <row r="33" spans="3:4">
      <c r="C33" s="143">
        <v>4</v>
      </c>
    </row>
    <row r="34" spans="3:4">
      <c r="C34" s="143">
        <v>4</v>
      </c>
    </row>
    <row r="35" spans="3:4">
      <c r="C35" s="143">
        <v>4</v>
      </c>
    </row>
    <row r="36" spans="3:4">
      <c r="C36" s="143">
        <v>4</v>
      </c>
      <c r="D36" s="143">
        <v>4</v>
      </c>
    </row>
    <row r="37" spans="3:4">
      <c r="C37" s="143">
        <v>4</v>
      </c>
      <c r="D37" s="143">
        <v>4</v>
      </c>
    </row>
    <row r="38" spans="3:4">
      <c r="C38" s="143">
        <v>4</v>
      </c>
      <c r="D38" s="143">
        <v>4</v>
      </c>
    </row>
    <row r="39" spans="3:4">
      <c r="C39" s="143">
        <v>4</v>
      </c>
      <c r="D39" s="143">
        <v>4</v>
      </c>
    </row>
    <row r="40" spans="3:4">
      <c r="C40" s="143">
        <v>4</v>
      </c>
      <c r="D40" s="143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CATEGORÍAS</vt:lpstr>
      <vt:lpstr>DETALLE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</dc:creator>
  <cp:lastModifiedBy>Emiliano Ruiz</cp:lastModifiedBy>
  <cp:lastPrinted>2023-07-19T11:44:29Z</cp:lastPrinted>
  <dcterms:created xsi:type="dcterms:W3CDTF">2021-04-16T13:23:28Z</dcterms:created>
  <dcterms:modified xsi:type="dcterms:W3CDTF">2026-03-12T15:15:37Z</dcterms:modified>
</cp:coreProperties>
</file>